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840" windowHeight="11160" activeTab="0"/>
  </bookViews>
  <sheets>
    <sheet name="Лист1" sheetId="1" r:id="rId1"/>
  </sheets>
  <definedNames/>
  <calcPr fullCalcOnLoad="1"/>
</workbook>
</file>

<file path=xl/sharedStrings.xml><?xml version="1.0" encoding="utf-8"?>
<sst xmlns="http://schemas.openxmlformats.org/spreadsheetml/2006/main" count="399" uniqueCount="181">
  <si>
    <t>Обязательства по муниципальным контрактам исполнены: по объекту капитального строительства "Обеспечение земельного участка, выделенного для многодетных семей, инженерной инфраструктурой в целях жилищного строительства. Электроснабжение"; по объекту капитального стротельства "Обеспечение земельного участка, выделенного для многодетных семей, инженерной инфраструктурой в целях жилищного стротельства. Газоснабжение, водоснабжение". В результате проведенных процедур торгов сложилась экономия средств в сумме 1456,6 тыс. рублей (из них: средства краевого бюджета - 1354,6 тыс. рублей, за счет местного бюджета - 102,0 тыс. рублей). По итогу выполненных работ сумма освоенных средств за счет краевого бюджета составила 10119,1 тыс. рублей, за счет местного бюджета 761,7 тыс. рублей. Самостоятельно, за счет средств местного бюджета на сумму 81,0 тыс. рублей были осуществлены следующие работы: проектные работы (корректировка сметы), тех. присоединение энергоприним. устройств, разработка схем границ, стройконтроль.</t>
  </si>
  <si>
    <t>Выплаты пенсионного обеспечения за выслугу лет, лицам, замещавшим муниципальные должности (2 человек)</t>
  </si>
  <si>
    <t>№ п/п</t>
  </si>
  <si>
    <t>Глава Старотитаровского сельского поселения Темрюкского района</t>
  </si>
  <si>
    <t>А.Г.Титаренко</t>
  </si>
  <si>
    <t>Исполнитель:</t>
  </si>
  <si>
    <t>Подпрограмма «Обеспечение ведения бухгалтерского учета»</t>
  </si>
  <si>
    <t>Подпрограмма «Обеспечение хозяйственного обслуживания администрации Старотитаровского сельского поселения Темрюкского района</t>
  </si>
  <si>
    <t xml:space="preserve">Подпрограмма «Обеспечение осуществления закупок товаров, работ и услуг для   муниципальных нужд». </t>
  </si>
  <si>
    <t>Подпрограмма "Совершенствование деятельности  МБУ "Старотитаровский КСЦ"</t>
  </si>
  <si>
    <t>Подпрограмма "Кадровое обеспечение сферы культуры и искусства в Старотитаровском сельском поселении"</t>
  </si>
  <si>
    <t>Подпрограмма "Основные направления развития культуры в Старотитаровском сельском поселении"</t>
  </si>
  <si>
    <t>Н.В. Титаренко</t>
  </si>
  <si>
    <t>Наименование программы, мероприятия (в соответствии с программой)</t>
  </si>
  <si>
    <t>Источник финансирования</t>
  </si>
  <si>
    <t>Уточненный план (на отчетную дату), тыс. рублей</t>
  </si>
  <si>
    <t>Фактические расходы на отчетную дату, тыс. рублей</t>
  </si>
  <si>
    <t xml:space="preserve">Отношение фактических расходов к плановым, в %  </t>
  </si>
  <si>
    <t>Исполнение программы (достигнутый целевой показатель)</t>
  </si>
  <si>
    <t>Всего:</t>
  </si>
  <si>
    <t>федеральный бюджет</t>
  </si>
  <si>
    <t>краевой бюджет</t>
  </si>
  <si>
    <t>местный бюджет</t>
  </si>
  <si>
    <t>внебюджетные источники</t>
  </si>
  <si>
    <t>районный бюджет</t>
  </si>
  <si>
    <t>Подпрограмма "Поддержка МБУ "Старотитаровский КСЦ"</t>
  </si>
  <si>
    <t>телефон: 91-6-47</t>
  </si>
  <si>
    <t>Муниципальная программа «Реализация муниципальных функций, связанных с муниципальным управлением» в Старотитаровском сельском поселении
 Темрюкского района на 2019 год.</t>
  </si>
  <si>
    <t>Выплата заработной платы с начислениями, уплата налогов и сборов, оплата ГСМ</t>
  </si>
  <si>
    <t>Муниципальная программа «Обеспечение функций муниципальных казенных учреждений» в Старотитаровском сельском поселении Темрюкского района на 2019 год.</t>
  </si>
  <si>
    <t>Выплата заработной платы с начислениями, уплата налогов и сборов, обучение сотрудников (2 человека)</t>
  </si>
  <si>
    <t>Муниципальная программа «Развитие информационного общества» в Старотитаровском сельском поселении Темрюкского района на 2019 год</t>
  </si>
  <si>
    <t>Подпрограмма «Развитие, эксплуатация и обслуживание информационно-коммуникационных технологий администрации Старотитаровского сельского поселения Темрюкского района» на 2019 год.</t>
  </si>
  <si>
    <t>Подпрограмма «Обеспечение информационного освещения деятельности администрации Старотитаровского сельского поселения Темрюкского района» на 2019 год.</t>
  </si>
  <si>
    <t>Муниципальная программа «Муниципальная политика и развитие гражданского общества»  в Старотитаровском сельском поселении Темрюкского района на 2019 год</t>
  </si>
  <si>
    <t>Подпрограмма «Материально-техническое обеспечение и содержание администрации Старотитаровского сельского поселения Темрюкского района»  на 2019 год</t>
  </si>
  <si>
    <t>Подпрограмма «Поддержка деятельности территориального общественного самоуправления  на территории Старотитаровского сельского поселения Темрюкского района»  на 2019 год</t>
  </si>
  <si>
    <t>Подпрограмма «Реализация муниципальной политики в сфере приватизации муниципального имущества Старотитаровского сельского поселения Темрюкского района»на 2019 год.</t>
  </si>
  <si>
    <t>Подпрограмма  «О мероприятиях в области энергосбережения и повышения энергетической эффективности на территории Старотитаровского сельского поселения» на 2019 год</t>
  </si>
  <si>
    <t>Муниципальная программа «Формирование доступной среды жизнедеятельности для инвалидов» в Старотитаровском сельском поселении Темрюкского района на 2019 год</t>
  </si>
  <si>
    <t>Муниципальная программа "О мероприятия, проводимых администрацией Старотитаровского сельского поселения темрюкского района к праздничным дням и памятным датам" на 2019 год</t>
  </si>
  <si>
    <t>Муниципальная программа «Обеспечение безопасности населения  в Старотитаровском сельском поселении Темрюкского района» на 2019 год</t>
  </si>
  <si>
    <t xml:space="preserve">Подпрограмма «Защита населения и территорий Старотитаровского  сельского поселения Темрюкского район от чрезвычайных ситуаций» на 2019 год </t>
  </si>
  <si>
    <t>Подпрограмма" Укрепление правопорядка, профилактика правонарушений, усиление борьбы с преступностью в Старотитаровском сельском поселении Темрюкского района» на 2019 год.</t>
  </si>
  <si>
    <t xml:space="preserve">Подпрограмма «Обеспечение первичных мер пожарной безопасности в Старотитаровском сельском поселении Темрюкского района» на 2019 год </t>
  </si>
  <si>
    <t>Муниципальная  программа «Противодействие коррупции в Старотитаровском сельском поселении Темрюкского района» на 2019 год</t>
  </si>
  <si>
    <t>Муниципальная программа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2019 год</t>
  </si>
  <si>
    <t>Подпрограмма «Повышение безопасности дорожного движения на территории Старотитаровского сельского поселения Темрюкского района» на 2019 год</t>
  </si>
  <si>
    <t>Подпрограмма «Капитальный ремонт и ремонт автомобильных дорог местного значения  Старотитаровского сельского поселения Темрюкского района»  на 2019 год</t>
  </si>
  <si>
    <t>Муниципальная программа «О подготовке градостроительной и землеустроительной документации на территории  Старотитаровского сельского поселения Темрюкского района на 2019 год»</t>
  </si>
  <si>
    <t>Муниципальная программа «Поддержка и развитие малого и среднего предпринимательства» в Старотитаровском сельском поселении  Темрюкского района на 2019 год.</t>
  </si>
  <si>
    <t>Муниципальная программа  «Развитие жилищно-коммунального хозяйства» в Старотитаровском сельском поселении Темрюкского района на 2019 год</t>
  </si>
  <si>
    <t>Подпрограмма "Комплексное развитие систем коммунальной инфраструктуры Старотитаровского сельского поселения Темрюкского района" на 2019 год</t>
  </si>
  <si>
    <t>Подпрограмма «Поддержка коммунального хозяйства» в Старотитаровском сельском поселении Темрюкского района на 2019 год</t>
  </si>
  <si>
    <t>Подпрограмма «Устойчивое развитие сельских территорий» в Старотитаровском сельском поселении Темрюкского района  на 2019 год</t>
  </si>
  <si>
    <t>Подпрограмма «Развитие водоснабжения» в Старотитаровском сельском поселении Темрюкского района на 2019 год</t>
  </si>
  <si>
    <t>Подпрограмма «Развитие водоотведения» в Старотитаровском сельском поселении Темрюкского района на 2019 год</t>
  </si>
  <si>
    <t>Подпрограмма «Благоустройство территории Старотитаровского сельского поселения Темрюкского района» на 2019 год</t>
  </si>
  <si>
    <t>Муниципальная программа «Молодежь станицы» Старотитаровского сельского поселения Темрюкского района на 2019 год.</t>
  </si>
  <si>
    <t>Подпрограмма  «Развитие и реконструкция (ремонт) систем наружного освещения Старотитаровского сельского поселения Темрюкского района» на 2019 год.</t>
  </si>
  <si>
    <t>Муниципальная программа «Развитие культуры Старотитаровского сельского поселения Темрюкского района» на 2019 год.</t>
  </si>
  <si>
    <t>Выплата заработной платы с начислениями; оплата коммунальных услуг; уплата налогов и сборов</t>
  </si>
  <si>
    <t xml:space="preserve">Осуществление ежемесячных денежных выплат стимулирующего характера работникам; выплаты на поэтапное повышение уровня средней заработной платы работников муниципальных учреждений отрасли культуры, искусства и кинематографии </t>
  </si>
  <si>
    <t>Проведение культурно-массовых мероприятий</t>
  </si>
  <si>
    <t>Муниципальная программа "Сохранение, использование и охрана обьектов культурного наследия(памятников истории и культуры) местного значения, расположенных на территрии Старотиатровского сельского поселения Темрюкского районана 2019 год</t>
  </si>
  <si>
    <t>Муниципальная программа "Пенсионное обеспечение за выслугу лет лицам, замещавшим муниципальные должности и должности муниципальной службы" Старотитаровского сельского поселения Темрюкского района на 2019 год</t>
  </si>
  <si>
    <t>Муниципальная программа "Поддержка социально ориентированных некомерческих организаций, осуществляющих свою деятельность на территории Старотитаровского сельского поселения Темрюкского района" на 2019 год</t>
  </si>
  <si>
    <t>Муниципальная программа «Развитие физической культуры и массового спорта на территории  Старотитаровского сельского поселения Темрюкского района на 2019 год.</t>
  </si>
  <si>
    <t>Подпрограмма "Совершенствование деятельности МБУ ФОСК "Виктория" по предоставлению муниципальных услуг на 2019 год</t>
  </si>
  <si>
    <t>Подпрограмма "Развитие массового спорта " в Старотитаровском сельском поселении Темрюкского района на 2019 год</t>
  </si>
  <si>
    <t>проведение спротивно-массовых мероприятий</t>
  </si>
  <si>
    <t>0</t>
  </si>
  <si>
    <t>краевой бюджет:</t>
  </si>
  <si>
    <t xml:space="preserve">местный бюджет </t>
  </si>
  <si>
    <t>Подпрограмма "Создание условий для занятия физической культурой и спортом на территории Старотитаровского сельского поселения Темрюкского района" на 2019 год</t>
  </si>
  <si>
    <t>Муниципальная программа "Комплексное развитие транспортной инфраструктуры Старотитаровского сельского поселения Темрюкского района" на 2019 год</t>
  </si>
  <si>
    <t>Муниципальная программа "Комплексное развитие социальной инфраструктуры Старотитаровского сельского поселения Темрюкского района" на 2019 год</t>
  </si>
  <si>
    <t>Оплата госэкспертизы по Парку ул. Ленина, Скверу ул. Ленина</t>
  </si>
  <si>
    <t>Специалист 1 категории финансового отдела</t>
  </si>
  <si>
    <t>Начальник финансового отдела администрации</t>
  </si>
  <si>
    <t>Старотитаровского сельского поселения Темрюкского района</t>
  </si>
  <si>
    <t>Л.В. Кубрак</t>
  </si>
  <si>
    <t>Всего по программам:</t>
  </si>
  <si>
    <t>1.</t>
  </si>
  <si>
    <t>2.</t>
  </si>
  <si>
    <t>3.</t>
  </si>
  <si>
    <t>4.</t>
  </si>
  <si>
    <t>5.</t>
  </si>
  <si>
    <t>6.</t>
  </si>
  <si>
    <t>7.</t>
  </si>
  <si>
    <t>8.</t>
  </si>
  <si>
    <t>9.</t>
  </si>
  <si>
    <t>10.</t>
  </si>
  <si>
    <t>11.</t>
  </si>
  <si>
    <t>12.</t>
  </si>
  <si>
    <t>13.</t>
  </si>
  <si>
    <t>14.</t>
  </si>
  <si>
    <t>15.</t>
  </si>
  <si>
    <t>16.</t>
  </si>
  <si>
    <t>17.</t>
  </si>
  <si>
    <t>18.</t>
  </si>
  <si>
    <t>19.</t>
  </si>
  <si>
    <t>20.</t>
  </si>
  <si>
    <t>21.</t>
  </si>
  <si>
    <t>Информац-технолог. обеспеч.АРМ «Муниципал»; сопров. програм. продуктов 1С:Предприятие; предостав. услуги по сопров. электрон.период.справоч. «Система ГАРАНТ»; приобрет.принтера лазер., комп. в сборе; закуп. и заправ.катриджей</t>
  </si>
  <si>
    <t>Софинансирование расходных обязательств в рамках подпрограммы «Строительство, реконструкция,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«Развитие сети автомобильных дорог Краснодарского края»</t>
  </si>
  <si>
    <t>софинансирование расходных обязательств муниципальных образований по обеспечению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 (по земельным участкам, находящимся в муниципальной собственности) в рамках подпрограммы «Жилище» государственной программы Краснодарского края «Комплексное и устойчивое развитие Краснодарского края в сфере строительства и архитектуры»</t>
  </si>
  <si>
    <t>Подпрограмма «По обеспечению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 на территории Старотитаровского сельского поселения Темрюкского района  на  2019 год»</t>
  </si>
  <si>
    <t>субсидии некоммерческим организациям (Темрюкская районная организация ветеранов, Всероссийское общество инвалидов)</t>
  </si>
  <si>
    <t>Приобретение металлодетекторов ручной 3 шт.; ликвидация последствий пожара</t>
  </si>
  <si>
    <t>приобретение в Парк по ул. Ленина трехсекционного стенда для слабовидящих граждан</t>
  </si>
  <si>
    <t>чествование предпринимателей путем приобретения памятных подарков (приобретение парковых урн - 5 шт.)</t>
  </si>
  <si>
    <t>Средства перераспределены на выполнение мероприятий по другим муниципальным программам</t>
  </si>
  <si>
    <t>в рамках софинансирования бюджетных обязательств были проведены электронные аукционы:</t>
  </si>
  <si>
    <t>Озеленение; прочее благоустройство; дератизация; закупка товаров для сторожки;</t>
  </si>
  <si>
    <t xml:space="preserve"> содержание мест захоронения;приобретение трубы обсодной; закупка краски</t>
  </si>
  <si>
    <t>покос сорной травы; обрезка деревьев; борьба с американской бабаочкой, саранчой (хим. обработка);</t>
  </si>
  <si>
    <t>борьба с карантийными растениями;</t>
  </si>
  <si>
    <t>1. По объекту: кап. стр-во: Обеспечение земельного участка, выделенного для многодетных семей, инженерной инфраструктурой в целях жил-ого стр-ства. Старотитаровской Тр Кк. Газоснабжение, водоснабжение"</t>
  </si>
  <si>
    <t>2. По объекту: кап. стр-во: Обеспечение земельного участка, выделенного для многодетных семей, инженерной инфраструктурой в целях жил-ого стр-ства. Старотитаровской Тр Кк. Электроснабжение"</t>
  </si>
  <si>
    <t>приобретение сувенеров, грамот, спортивного инвентаря для работы молодежной площадки; оплата педагогу-организатору</t>
  </si>
  <si>
    <t xml:space="preserve">замена подземных коммуникаций к объекту капитального строительства сети газораспределения здания библиотеки, </t>
  </si>
  <si>
    <t>расположенного по адресу: Краснодарский край, Темрюкский район, ст. Старотитаровская, ул. Ленина, д. 230.</t>
  </si>
  <si>
    <t>субсидии из краевого бюджета на дополнительную помощь местным бюджетам для решения социальнозначимых вопросов местного значения</t>
  </si>
  <si>
    <t>Технологическое присоединение объекта капитального строительства к сети газораспределения</t>
  </si>
  <si>
    <t xml:space="preserve">Выплата заработной платы с начислениями; </t>
  </si>
  <si>
    <t>оплата коммунальных услуг; уплата налогов и сборов;</t>
  </si>
  <si>
    <t>приобретение канцтоваров, спортинвентаря, спортивной формы</t>
  </si>
  <si>
    <t>В рамках софинансирования бюджетных обязательств были проведены электронные аукционы:</t>
  </si>
  <si>
    <t>1. По объекту: Благоустройство территории: Парк по ул. Ленина</t>
  </si>
  <si>
    <t>Муницип. контракт заключен на сумму 9002197,00 руб., из низ краевой бюджет - 8372043,21 руб., местный бюджет - 630153,79 руб. Экономия составила 1588623,00  руб., из них: краевой бюджет - 1477419,39 руб., мстный бюджет - 111203,61 руб.</t>
  </si>
  <si>
    <t>Муниципальный контракт заключен на сумму 36103340,00 руб., из них:</t>
  </si>
  <si>
    <t xml:space="preserve">Муниципальная программа "Формирование комфортной городской среды </t>
  </si>
  <si>
    <t>Старотитаровского сельского поселения Темрюкского района на 2018-2022 годы"</t>
  </si>
  <si>
    <t xml:space="preserve">софинансирование расходных обязательств в рамках регионального проекта "Формирование комфортной </t>
  </si>
  <si>
    <t xml:space="preserve"> "Формирование современной городской среды"</t>
  </si>
  <si>
    <t xml:space="preserve">городской среды"государственной программы Краснодарского края </t>
  </si>
  <si>
    <t>1. По объекту: Благоустройство территории: Сквер по ул. Ленина</t>
  </si>
  <si>
    <t>Муниципальный контракт заключен на сумму 4813145,60 руб., из них:</t>
  </si>
  <si>
    <t>федеральный бюджет - 3973733,00 руб.; краевой бюджет - 165090,89 руб.; местный бюджет - 674321,71 руб. Экономия составила 418534,40 руб., из них:</t>
  </si>
  <si>
    <t xml:space="preserve">Отчет по реализации муниципальных программ Старотитаровского сельского поселения Темрюкского района                                                                                       за  2019 год                                                  </t>
  </si>
  <si>
    <t>Выплата заработной платы с начислениями, уплата налогов и сборов, оплата программного обеспечения, приобретение канцтоваров, обучение сотрудников (1 чел.), приобретение переплетного станка, подписка</t>
  </si>
  <si>
    <t>Выплата заработной платы с начислениями, уплата налогов и сборов, оплата ГСМ, приобретение автозапчастей, хозтовары, шины (4 шт.), переоборудование</t>
  </si>
  <si>
    <t>Выполнение работы по изготовлению газеты, информационное освещение в печатном издании газеты "Тамань" и "Станичная газета"</t>
  </si>
  <si>
    <t xml:space="preserve">«Брандмейстер» тех.обслуж. автомат. пож.сигнал. и систем оповещ. и управл. эвакуацией; </t>
  </si>
  <si>
    <t xml:space="preserve">обслуживание комплекса тех средств системы видеонаблюдения; </t>
  </si>
  <si>
    <t xml:space="preserve">оплата коммунальных услуг; техобслуж.здания адм-ии;подписка;приобретение </t>
  </si>
  <si>
    <t xml:space="preserve">канцтов.;обучен.сотруд. (1 ч.); подшивка документов, почтовые услуги, </t>
  </si>
  <si>
    <t>закладка похозяйственных книг</t>
  </si>
  <si>
    <t>приобретение цветов ко дню 8 марта; цветы,венки, полевая кухня ко дню Победы; изготовление баннеров; приобрет.сувениров</t>
  </si>
  <si>
    <t>обучение сотрудников 2 чел.</t>
  </si>
  <si>
    <t>Причины невыполнения мероприятий</t>
  </si>
  <si>
    <t>Выполнение кадастровых работ. Подготовка межевого плана на земельный участок. Топографическая съемка земельного участка</t>
  </si>
  <si>
    <t xml:space="preserve">техническое и коммунальное обслуживание Мемориала Боевой Славы
</t>
  </si>
  <si>
    <t>Сметная документация по водоснабжению</t>
  </si>
  <si>
    <t>Устройство КНС</t>
  </si>
  <si>
    <t>отлов безнадзорных животных; услуги автовышки;</t>
  </si>
  <si>
    <t>приобретение модульного туалета</t>
  </si>
  <si>
    <t>Работы выполнены в полном объеме</t>
  </si>
  <si>
    <t>(здание библиотеки ул. Ленина, д.230).</t>
  </si>
  <si>
    <t>федеральный бюджет - 29806920,00 руб.; краевой бюджет - 1241950,00 руб.; местный бюджет - 5054470,00 руб. Экономия отсутствует.                             Работа выполнена в полном объеме</t>
  </si>
  <si>
    <t>федеральный бюджет - 345542,00 руб.; краевой бюджет - 14355,72 руб.; местный бюджет - 58636,68 руб.                                        Работа выполнена в полном объеме</t>
  </si>
  <si>
    <t>местный бюджет (софинансирование)</t>
  </si>
  <si>
    <t>ИТОГО в том числе:</t>
  </si>
  <si>
    <t>компенсационные выплаты ТОС (13 человек)</t>
  </si>
  <si>
    <t>оценка зем.участка и муниципал. имущ.; геодезические работы пер.Октябрьский, дом № 11/1; выполнение кадастровых работ</t>
  </si>
  <si>
    <t>материальное поощерение народной дружины (6 человек)</t>
  </si>
  <si>
    <t xml:space="preserve">Содержание внутрепоселкоаых дорог; </t>
  </si>
  <si>
    <t xml:space="preserve"> пересчет сметной документации; услуги дор.катка и автогрейдера;</t>
  </si>
  <si>
    <t xml:space="preserve"> текущий ремонт тротуара по пер. Ильича от ул. Заводской до  ул. Ростовской - 1580335 руб. 52 коп. за счет краевого бюджета;</t>
  </si>
  <si>
    <t>В связи с поступлением акцизов на нефтепродукты в ноябре - декабре 2019 года сверх плановых утвержденных показателей, освоение бюджетных средств в полном объеме в 2019 году не было возможным в связи с сезонностью выполнения работ.                                  Обязательства по муниципальным контрактам исполнены в полном объеме.</t>
  </si>
  <si>
    <t>разработка проектной, рабочей и сметной документации по объекту: "Распределительный газопровод низкого давления по ул. Кубанской, ул.Черномороской и ул. Дружбы в ст. Старотитаровской, Темрюкского района, Краснодарского края"</t>
  </si>
  <si>
    <r>
      <t>Обязательства по муниципальному контракту исполнены. В результате проведенных прооцедур торгов сложилась экономия средств в сумме 861,5 тыс. рублей (из них: средства краевого бюджета 801,2 тыс. рублей, средства местного бюджета - 60,3 тыс. руб.).Выполнен ремонт: пер. Крылова от ул. Садовой до ул. Широкой в ст-це Старотитаровской ( 0,724 км).</t>
    </r>
    <r>
      <rPr>
        <sz val="12"/>
        <color indexed="10"/>
        <rFont val="Times New Roman"/>
        <family val="1"/>
      </rPr>
      <t xml:space="preserve"> </t>
    </r>
    <r>
      <rPr>
        <sz val="12"/>
        <rFont val="Times New Roman"/>
        <family val="1"/>
      </rPr>
      <t xml:space="preserve">По итогу выполненных работ сумма освоенных средств за счет краевого бюджета составила 1869,4 тыс. рублей, за счет местного бюджета - 140,7 тыс. рублей. Самостоятельно, за счет средств местного бюджета на сумму 796,2 тыс. рублей был осуществлен строительный контроль по ремонту автомобильной дороги по пер. Крылова от ул. Садовая до ул. Широкая; текущий ремонт асфальт. бетонного покрытия дороги по пер. Красноармейский; устройство выравнивающего слоя автодороги ул. Залиманная до ул. Ростовская, по пер. Красноармейскому </t>
    </r>
  </si>
  <si>
    <t xml:space="preserve">Контракт заключен на сумму меньше начальной максимальной цены. Экономия, сложившаяся в связи с уменьшением объема работ, выявленных на этапе строительства. Обязательства по муниципальным контрактам исполнены. Выполнены работы по благоустройству: 1) территории парка по ул. Ленина в ст. Старотитаровской; 2) территории сквера по ул. Ленина ст. Старотитаровской. Заключено доп. соглашение на уменьшение цены контракта по благоустройству сквера на сумму 589,9 тыс. рублей за счет уменьшения объемов выполненных работ.По итогу выполненных работ сумма освоенных средств составила:  Благоустройство территории: Парк по ул. Ленина за счет федерального бюджета 29822,4 тыс. рублей, за счет краевого бюджета 1226,4 тыс. рублей, за счет местного бюджета 5054,5 тыс. рублей;  Благоустройство территории: Сквер по ул. Ленина за счет федерального бюджета 3488,5 тыс. рублей, за счет краевого бюджета 143,5 тыс. рублей, за счет местного бюджета 591,3 тыс. рублей.Самостоятельно, за счет средств местного бюджета на сумму 279,4 тыс. рублей были осуществлены следующие работы:        разработка ПСД, проверка достоверности сметной стоимости, благоустройство детской площадки по пер. Новый, стройконтроль, проведение экспертизы работ </t>
  </si>
  <si>
    <t>косметический ремонт памятников (13 памятников)</t>
  </si>
  <si>
    <t>Услуги по распломбировке однофазного прибора учета; приобретение светильники светодиодные 33 шт. (уличное освещение); приобретение лампы светодиодной (матовая) 160 шт. (уличное освещение); опломбировка счетчика; услуги автовышки</t>
  </si>
  <si>
    <r>
      <t xml:space="preserve"> приобретение щебня                    1 154,7 тонн,</t>
    </r>
    <r>
      <rPr>
        <sz val="12"/>
        <color indexed="10"/>
        <rFont val="Times New Roman"/>
        <family val="1"/>
      </rPr>
      <t xml:space="preserve"> </t>
    </r>
    <r>
      <rPr>
        <sz val="12"/>
        <rFont val="Times New Roman"/>
        <family val="1"/>
      </rPr>
      <t>из них  520 тонн на сумму 514664 руб. 48 коп. за счет краевого бюджета</t>
    </r>
  </si>
  <si>
    <t>Приобретение светодиодных энергосберегающих ламп (10  шт.)</t>
  </si>
  <si>
    <t>ремонт и установка дорожных знаков (45 шт.);</t>
  </si>
  <si>
    <t xml:space="preserve">Предоставление иных межбюджетных трансфертов на сбалансированность бюджетов поселения из бюджета муниципального образования Темрюкский район в рамках заключенного соглашения от 26 ноября 2019 года № 26-354/19-16 о предоставлении иных межбюджетных трансфертов. В связи с поступлением денежных средств в декабре 2019 года, включение в план - график закупок на 2019 год не представляется возможным, в виду того, что бюджет Старотитаровского сельского поселения Темрюкского района формируется на 1 год.
Таким образом  проведение конкурентной процедуры в форме электронного аукциона для заключения и последующего исполнения муниципального контракта на осуществление проектных и изыскательных работ будет осуществлено в январе 2020 года (1 243 464,00 рублей)
</t>
  </si>
  <si>
    <t>Оплата произведена по фактическим затратам, экономия средств составила 0,7 тыс. рублей</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</si>
</sst>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0000"/>
    <numFmt numFmtId="194" formatCode="0.0"/>
    <numFmt numFmtId="195" formatCode="_(* #,##0.0_);_(* \(#,##0.0\);_(* &quot;-&quot;??_);_(@_)"/>
    <numFmt numFmtId="196" formatCode="_-* #,##0.0_р_._-;\-* #,##0.0_р_._-;_-* &quot;-&quot;?_р_._-;_-@_-"/>
    <numFmt numFmtId="197" formatCode="_(* #,##0.000_);_(* \(#,##0.000\);_(* &quot;-&quot;??_);_(@_)"/>
    <numFmt numFmtId="198" formatCode="_(* #,##0_);_(* \(#,##0\);_(* &quot;-&quot;??_);_(@_)"/>
    <numFmt numFmtId="199" formatCode="0.000"/>
    <numFmt numFmtId="200" formatCode="#,##0.0"/>
    <numFmt numFmtId="201" formatCode="0.0000"/>
    <numFmt numFmtId="202" formatCode="_-* #,##0.0_р_._-;\-* #,##0.0_р_._-;_-* &quot;-&quot;??_р_._-;_-@_-"/>
    <numFmt numFmtId="203" formatCode="0.00000"/>
    <numFmt numFmtId="204" formatCode="_-* #,##0.0\ _р_._-;\-* #,##0.0\ _р_._-;_-* &quot;-&quot;?\ _р_._-;_-@_-"/>
    <numFmt numFmtId="205" formatCode="0.000000"/>
  </numFmts>
  <fonts count="29">
    <font>
      <sz val="10"/>
      <name val="Arial"/>
      <family val="0"/>
    </font>
    <font>
      <sz val="14"/>
      <name val="Times New Roman"/>
      <family val="1"/>
    </font>
    <font>
      <sz val="12"/>
      <name val="Times New Roman"/>
      <family val="1"/>
    </font>
    <font>
      <u val="single"/>
      <sz val="10"/>
      <color indexed="12"/>
      <name val="Arial"/>
      <family val="2"/>
    </font>
    <font>
      <u val="single"/>
      <sz val="10"/>
      <color indexed="36"/>
      <name val="Arial"/>
      <family val="2"/>
    </font>
    <font>
      <sz val="10"/>
      <name val="Times New Roman"/>
      <family val="1"/>
    </font>
    <font>
      <b/>
      <sz val="12"/>
      <name val="Times New Roman"/>
      <family val="1"/>
    </font>
    <font>
      <b/>
      <i/>
      <sz val="12"/>
      <name val="Times New Roman"/>
      <family val="1"/>
    </font>
    <font>
      <i/>
      <sz val="12"/>
      <name val="Times New Roman"/>
      <family val="1"/>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2"/>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4"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6" fillId="4" borderId="0" applyNumberFormat="0" applyBorder="0" applyAlignment="0" applyProtection="0"/>
  </cellStyleXfs>
  <cellXfs count="191">
    <xf numFmtId="0" fontId="0" fillId="0" borderId="0" xfId="0" applyAlignment="1">
      <alignment/>
    </xf>
    <xf numFmtId="0" fontId="2" fillId="0" borderId="10" xfId="0" applyFont="1" applyBorder="1" applyAlignment="1">
      <alignment horizontal="justify" vertical="top" wrapText="1"/>
    </xf>
    <xf numFmtId="0" fontId="2" fillId="24" borderId="10" xfId="0" applyFont="1" applyFill="1" applyBorder="1" applyAlignment="1">
      <alignment horizontal="left" vertical="top" wrapText="1"/>
    </xf>
    <xf numFmtId="0" fontId="2" fillId="24" borderId="10" xfId="0" applyFont="1" applyFill="1" applyBorder="1" applyAlignment="1">
      <alignment horizontal="justify" vertical="top" wrapText="1"/>
    </xf>
    <xf numFmtId="49" fontId="7" fillId="0" borderId="10" xfId="0" applyNumberFormat="1" applyFont="1" applyFill="1" applyBorder="1" applyAlignment="1">
      <alignment vertical="top" wrapText="1"/>
    </xf>
    <xf numFmtId="0" fontId="7" fillId="0" borderId="10" xfId="0" applyFont="1" applyFill="1" applyBorder="1" applyAlignment="1">
      <alignment horizontal="left" vertical="top" wrapText="1"/>
    </xf>
    <xf numFmtId="194" fontId="2" fillId="0" borderId="10" xfId="0" applyNumberFormat="1" applyFont="1" applyFill="1" applyBorder="1" applyAlignment="1">
      <alignment horizontal="left" vertical="top" wrapText="1"/>
    </xf>
    <xf numFmtId="49" fontId="2" fillId="24"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0" fontId="2" fillId="24" borderId="10" xfId="0" applyFont="1" applyFill="1" applyBorder="1" applyAlignment="1">
      <alignment vertical="top" wrapText="1"/>
    </xf>
    <xf numFmtId="49" fontId="2" fillId="24" borderId="10" xfId="0" applyNumberFormat="1" applyFont="1" applyFill="1" applyBorder="1" applyAlignment="1">
      <alignment vertical="top" wrapText="1"/>
    </xf>
    <xf numFmtId="194" fontId="2" fillId="0" borderId="10" xfId="0" applyNumberFormat="1" applyFont="1" applyFill="1" applyBorder="1" applyAlignment="1">
      <alignment horizontal="center" vertical="top" wrapText="1"/>
    </xf>
    <xf numFmtId="49" fontId="6" fillId="24"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vertical="top" wrapText="1"/>
    </xf>
    <xf numFmtId="49" fontId="2" fillId="0" borderId="12" xfId="0" applyNumberFormat="1" applyFont="1" applyFill="1" applyBorder="1" applyAlignment="1">
      <alignment vertical="top" wrapText="1"/>
    </xf>
    <xf numFmtId="49" fontId="2" fillId="0" borderId="13" xfId="0" applyNumberFormat="1" applyFont="1" applyFill="1" applyBorder="1" applyAlignment="1">
      <alignment vertical="top" wrapText="1"/>
    </xf>
    <xf numFmtId="0" fontId="2" fillId="24" borderId="11" xfId="0" applyFont="1" applyFill="1" applyBorder="1" applyAlignment="1">
      <alignment vertical="top" wrapText="1"/>
    </xf>
    <xf numFmtId="0" fontId="2" fillId="24" borderId="12" xfId="0" applyFont="1" applyFill="1" applyBorder="1" applyAlignment="1">
      <alignment vertical="top" wrapText="1"/>
    </xf>
    <xf numFmtId="0" fontId="2" fillId="24" borderId="13" xfId="0" applyFont="1" applyFill="1" applyBorder="1" applyAlignment="1">
      <alignment vertical="top" wrapText="1"/>
    </xf>
    <xf numFmtId="194" fontId="2" fillId="0" borderId="11" xfId="0" applyNumberFormat="1" applyFont="1" applyFill="1" applyBorder="1" applyAlignment="1">
      <alignment vertical="top" wrapText="1"/>
    </xf>
    <xf numFmtId="194" fontId="2" fillId="0" borderId="12" xfId="0" applyNumberFormat="1" applyFont="1" applyFill="1" applyBorder="1" applyAlignment="1">
      <alignment vertical="top" wrapText="1"/>
    </xf>
    <xf numFmtId="194" fontId="2" fillId="0" borderId="13" xfId="0" applyNumberFormat="1" applyFont="1" applyFill="1" applyBorder="1" applyAlignment="1">
      <alignment vertical="top" wrapText="1"/>
    </xf>
    <xf numFmtId="49" fontId="7" fillId="24" borderId="11" xfId="0" applyNumberFormat="1" applyFont="1" applyFill="1" applyBorder="1" applyAlignment="1">
      <alignment vertical="top" wrapText="1"/>
    </xf>
    <xf numFmtId="49" fontId="7" fillId="24" borderId="12" xfId="0" applyNumberFormat="1" applyFont="1" applyFill="1" applyBorder="1" applyAlignment="1">
      <alignment vertical="top" wrapText="1"/>
    </xf>
    <xf numFmtId="49" fontId="8" fillId="24" borderId="12" xfId="0" applyNumberFormat="1" applyFont="1" applyFill="1" applyBorder="1" applyAlignment="1">
      <alignment vertical="top" wrapText="1"/>
    </xf>
    <xf numFmtId="0" fontId="8" fillId="0" borderId="12" xfId="0" applyFont="1" applyFill="1" applyBorder="1" applyAlignment="1">
      <alignment vertical="top" wrapText="1" shrinkToFit="1"/>
    </xf>
    <xf numFmtId="0" fontId="2" fillId="0" borderId="0" xfId="0" applyFont="1" applyFill="1" applyAlignment="1">
      <alignment horizontal="center" vertical="top"/>
    </xf>
    <xf numFmtId="0" fontId="0" fillId="0" borderId="0" xfId="0" applyAlignment="1">
      <alignment vertical="top"/>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horizontal="right" vertical="top" wrapText="1"/>
    </xf>
    <xf numFmtId="0" fontId="0" fillId="0" borderId="10" xfId="0" applyBorder="1" applyAlignment="1">
      <alignment vertical="top"/>
    </xf>
    <xf numFmtId="0" fontId="6" fillId="0" borderId="10" xfId="0" applyFont="1" applyFill="1" applyBorder="1" applyAlignment="1">
      <alignment horizontal="right" vertical="top" wrapText="1"/>
    </xf>
    <xf numFmtId="195" fontId="6" fillId="0" borderId="10" xfId="60" applyNumberFormat="1" applyFont="1" applyFill="1" applyBorder="1" applyAlignment="1">
      <alignment horizontal="right" vertical="top"/>
    </xf>
    <xf numFmtId="194" fontId="6" fillId="0" borderId="10" xfId="0" applyNumberFormat="1" applyFont="1" applyFill="1" applyBorder="1" applyAlignment="1">
      <alignment horizontal="right" vertical="top"/>
    </xf>
    <xf numFmtId="0" fontId="6" fillId="0" borderId="10" xfId="0" applyFont="1" applyFill="1" applyBorder="1" applyAlignment="1">
      <alignment horizontal="center" vertical="top"/>
    </xf>
    <xf numFmtId="49" fontId="7" fillId="0" borderId="10" xfId="0" applyNumberFormat="1" applyFont="1" applyFill="1" applyBorder="1" applyAlignment="1">
      <alignment horizontal="right" vertical="top" wrapText="1"/>
    </xf>
    <xf numFmtId="195" fontId="7" fillId="0" borderId="10" xfId="60" applyNumberFormat="1" applyFont="1" applyFill="1" applyBorder="1" applyAlignment="1">
      <alignment horizontal="right" vertical="top"/>
    </xf>
    <xf numFmtId="194" fontId="7" fillId="0" borderId="10" xfId="0" applyNumberFormat="1" applyFont="1" applyFill="1" applyBorder="1" applyAlignment="1">
      <alignment horizontal="right" vertical="top"/>
    </xf>
    <xf numFmtId="49" fontId="2" fillId="0" borderId="10" xfId="0" applyNumberFormat="1" applyFont="1" applyFill="1" applyBorder="1" applyAlignment="1">
      <alignment horizontal="right" vertical="top" wrapText="1"/>
    </xf>
    <xf numFmtId="200" fontId="2" fillId="0" borderId="10" xfId="60" applyNumberFormat="1" applyFont="1" applyFill="1" applyBorder="1" applyAlignment="1">
      <alignment horizontal="right" vertical="top"/>
    </xf>
    <xf numFmtId="200" fontId="2" fillId="0" borderId="10" xfId="0" applyNumberFormat="1" applyFont="1" applyFill="1" applyBorder="1" applyAlignment="1">
      <alignment horizontal="right" vertical="top"/>
    </xf>
    <xf numFmtId="195" fontId="7" fillId="0" borderId="10" xfId="0" applyNumberFormat="1" applyFont="1" applyFill="1" applyBorder="1" applyAlignment="1">
      <alignment horizontal="right" vertical="top"/>
    </xf>
    <xf numFmtId="195" fontId="2" fillId="0" borderId="10" xfId="0" applyNumberFormat="1" applyFont="1" applyFill="1" applyBorder="1" applyAlignment="1">
      <alignment horizontal="right" vertical="top"/>
    </xf>
    <xf numFmtId="194" fontId="2" fillId="0" borderId="10" xfId="0" applyNumberFormat="1" applyFont="1" applyFill="1" applyBorder="1" applyAlignment="1">
      <alignment horizontal="right" vertical="top"/>
    </xf>
    <xf numFmtId="0" fontId="2" fillId="24" borderId="10" xfId="0" applyFont="1" applyFill="1" applyBorder="1" applyAlignment="1">
      <alignment horizontal="right" vertical="top" wrapText="1"/>
    </xf>
    <xf numFmtId="0" fontId="7" fillId="0" borderId="10" xfId="0" applyFont="1" applyFill="1" applyBorder="1" applyAlignment="1">
      <alignment horizontal="right" vertical="top" wrapText="1"/>
    </xf>
    <xf numFmtId="195" fontId="2" fillId="0" borderId="10" xfId="60" applyNumberFormat="1" applyFont="1" applyFill="1" applyBorder="1" applyAlignment="1">
      <alignment horizontal="right" vertical="top"/>
    </xf>
    <xf numFmtId="0" fontId="2" fillId="0" borderId="10" xfId="0" applyFont="1" applyBorder="1" applyAlignment="1">
      <alignment horizontal="right" vertical="top" wrapText="1"/>
    </xf>
    <xf numFmtId="49" fontId="6" fillId="0" borderId="10" xfId="0" applyNumberFormat="1" applyFont="1" applyFill="1" applyBorder="1" applyAlignment="1">
      <alignment horizontal="right" vertical="top" wrapText="1"/>
    </xf>
    <xf numFmtId="200" fontId="7" fillId="0" borderId="10" xfId="0" applyNumberFormat="1" applyFont="1" applyFill="1" applyBorder="1" applyAlignment="1">
      <alignment horizontal="right" vertical="top"/>
    </xf>
    <xf numFmtId="195" fontId="6" fillId="0" borderId="10" xfId="0" applyNumberFormat="1" applyFont="1" applyFill="1" applyBorder="1" applyAlignment="1">
      <alignment horizontal="right" vertical="top"/>
    </xf>
    <xf numFmtId="4" fontId="2" fillId="0" borderId="10" xfId="0" applyNumberFormat="1" applyFont="1" applyFill="1" applyBorder="1" applyAlignment="1">
      <alignment horizontal="right" vertical="top"/>
    </xf>
    <xf numFmtId="194" fontId="2" fillId="0" borderId="10" xfId="0" applyNumberFormat="1" applyFont="1" applyFill="1" applyBorder="1" applyAlignment="1">
      <alignment horizontal="right" vertical="top" wrapText="1"/>
    </xf>
    <xf numFmtId="200" fontId="2" fillId="0" borderId="10" xfId="0" applyNumberFormat="1" applyFont="1" applyFill="1" applyBorder="1" applyAlignment="1">
      <alignment horizontal="right" vertical="top" wrapText="1"/>
    </xf>
    <xf numFmtId="0" fontId="6" fillId="0" borderId="10" xfId="0" applyFont="1" applyFill="1" applyBorder="1" applyAlignment="1">
      <alignment vertical="top"/>
    </xf>
    <xf numFmtId="194" fontId="7" fillId="0" borderId="10" xfId="60" applyNumberFormat="1" applyFont="1" applyFill="1" applyBorder="1" applyAlignment="1">
      <alignment horizontal="right" vertical="top"/>
    </xf>
    <xf numFmtId="49" fontId="6" fillId="0" borderId="10" xfId="0" applyNumberFormat="1" applyFont="1" applyFill="1" applyBorder="1" applyAlignment="1">
      <alignment horizontal="left" vertical="top" wrapText="1"/>
    </xf>
    <xf numFmtId="194" fontId="8" fillId="0" borderId="10" xfId="0" applyNumberFormat="1" applyFont="1" applyFill="1" applyBorder="1" applyAlignment="1">
      <alignment horizontal="right" vertical="top"/>
    </xf>
    <xf numFmtId="200" fontId="2" fillId="0" borderId="10" xfId="0" applyNumberFormat="1" applyFont="1" applyFill="1" applyBorder="1" applyAlignment="1">
      <alignment vertical="top"/>
    </xf>
    <xf numFmtId="200" fontId="2" fillId="0" borderId="10" xfId="60" applyNumberFormat="1" applyFont="1" applyFill="1" applyBorder="1" applyAlignment="1">
      <alignment vertical="top"/>
    </xf>
    <xf numFmtId="49" fontId="2" fillId="0" borderId="12" xfId="0" applyNumberFormat="1" applyFont="1" applyBorder="1" applyAlignment="1">
      <alignment vertical="top" wrapText="1"/>
    </xf>
    <xf numFmtId="0" fontId="2" fillId="0" borderId="12" xfId="0" applyFont="1" applyBorder="1" applyAlignment="1">
      <alignment vertical="top" wrapText="1"/>
    </xf>
    <xf numFmtId="0" fontId="6" fillId="0" borderId="10" xfId="0" applyFont="1" applyFill="1" applyBorder="1" applyAlignment="1">
      <alignment vertical="top" wrapText="1"/>
    </xf>
    <xf numFmtId="194" fontId="7" fillId="24" borderId="10" xfId="0" applyNumberFormat="1" applyFont="1" applyFill="1" applyBorder="1" applyAlignment="1">
      <alignment horizontal="right" vertical="top"/>
    </xf>
    <xf numFmtId="194" fontId="2" fillId="24" borderId="10" xfId="0" applyNumberFormat="1" applyFont="1" applyFill="1" applyBorder="1" applyAlignment="1">
      <alignment horizontal="right" vertical="top"/>
    </xf>
    <xf numFmtId="200" fontId="2" fillId="24" borderId="10" xfId="60" applyNumberFormat="1" applyFont="1" applyFill="1" applyBorder="1" applyAlignment="1">
      <alignment horizontal="right" vertical="top"/>
    </xf>
    <xf numFmtId="200" fontId="2" fillId="24" borderId="10" xfId="0" applyNumberFormat="1" applyFont="1" applyFill="1" applyBorder="1" applyAlignment="1">
      <alignment horizontal="right" vertical="top"/>
    </xf>
    <xf numFmtId="194" fontId="8" fillId="24" borderId="10" xfId="0" applyNumberFormat="1" applyFont="1" applyFill="1" applyBorder="1" applyAlignment="1">
      <alignment horizontal="right" vertical="top"/>
    </xf>
    <xf numFmtId="195" fontId="8" fillId="24" borderId="10" xfId="60" applyNumberFormat="1" applyFont="1" applyFill="1" applyBorder="1" applyAlignment="1">
      <alignment horizontal="right" vertical="top"/>
    </xf>
    <xf numFmtId="194" fontId="2" fillId="24" borderId="10" xfId="60" applyNumberFormat="1" applyFont="1" applyFill="1" applyBorder="1" applyAlignment="1">
      <alignment horizontal="right" vertical="top"/>
    </xf>
    <xf numFmtId="49" fontId="2" fillId="0" borderId="10" xfId="0" applyNumberFormat="1" applyFont="1" applyFill="1" applyBorder="1" applyAlignment="1">
      <alignment horizontal="justify" vertical="top" wrapText="1"/>
    </xf>
    <xf numFmtId="195" fontId="8" fillId="0" borderId="10" xfId="60" applyNumberFormat="1" applyFont="1" applyFill="1" applyBorder="1" applyAlignment="1">
      <alignment horizontal="right" vertical="top"/>
    </xf>
    <xf numFmtId="49" fontId="7" fillId="0" borderId="10" xfId="0" applyNumberFormat="1" applyFont="1" applyFill="1" applyBorder="1" applyAlignment="1">
      <alignment horizontal="justify" vertical="top" wrapText="1"/>
    </xf>
    <xf numFmtId="0" fontId="1" fillId="0" borderId="10" xfId="0" applyFont="1" applyFill="1" applyBorder="1" applyAlignment="1">
      <alignment vertical="top"/>
    </xf>
    <xf numFmtId="0" fontId="1" fillId="0" borderId="10" xfId="0" applyFont="1" applyFill="1" applyBorder="1" applyAlignment="1">
      <alignment horizontal="right" vertical="top"/>
    </xf>
    <xf numFmtId="0" fontId="1" fillId="0" borderId="10" xfId="0" applyFont="1" applyFill="1" applyBorder="1" applyAlignment="1">
      <alignment horizontal="center" vertical="top"/>
    </xf>
    <xf numFmtId="0" fontId="7" fillId="0" borderId="10" xfId="0" applyFont="1" applyFill="1" applyBorder="1" applyAlignment="1">
      <alignment horizontal="justify" vertical="top" wrapText="1"/>
    </xf>
    <xf numFmtId="2" fontId="2" fillId="0" borderId="10" xfId="0" applyNumberFormat="1" applyFont="1" applyFill="1" applyBorder="1" applyAlignment="1">
      <alignment vertical="top"/>
    </xf>
    <xf numFmtId="2" fontId="2" fillId="0" borderId="10" xfId="0" applyNumberFormat="1" applyFont="1" applyFill="1" applyBorder="1" applyAlignment="1">
      <alignment horizontal="right" vertical="top"/>
    </xf>
    <xf numFmtId="194" fontId="2" fillId="0" borderId="10" xfId="60" applyNumberFormat="1" applyFont="1" applyFill="1" applyBorder="1" applyAlignment="1">
      <alignment horizontal="right" vertical="top"/>
    </xf>
    <xf numFmtId="49" fontId="2" fillId="0" borderId="10" xfId="0" applyNumberFormat="1" applyFont="1" applyFill="1" applyBorder="1" applyAlignment="1">
      <alignment horizontal="right" vertical="top"/>
    </xf>
    <xf numFmtId="0" fontId="1" fillId="0" borderId="10" xfId="0" applyFont="1" applyFill="1" applyBorder="1" applyAlignment="1">
      <alignment horizontal="right" vertical="top" wrapText="1"/>
    </xf>
    <xf numFmtId="49" fontId="7" fillId="0" borderId="14" xfId="0" applyNumberFormat="1" applyFont="1" applyFill="1" applyBorder="1" applyAlignment="1">
      <alignment horizontal="right" vertical="top" wrapText="1"/>
    </xf>
    <xf numFmtId="49" fontId="2" fillId="0" borderId="14" xfId="0" applyNumberFormat="1" applyFont="1" applyFill="1" applyBorder="1" applyAlignment="1">
      <alignment horizontal="right" vertical="top" wrapText="1"/>
    </xf>
    <xf numFmtId="0" fontId="2" fillId="0" borderId="12" xfId="0" applyFont="1" applyFill="1" applyBorder="1" applyAlignment="1">
      <alignment vertical="top" wrapText="1" shrinkToFit="1"/>
    </xf>
    <xf numFmtId="0" fontId="2" fillId="0" borderId="13" xfId="0" applyFont="1" applyFill="1" applyBorder="1" applyAlignment="1">
      <alignment vertical="top" wrapText="1" shrinkToFit="1"/>
    </xf>
    <xf numFmtId="0" fontId="2" fillId="0" borderId="0" xfId="0" applyFont="1" applyFill="1" applyAlignment="1">
      <alignment horizontal="left" vertical="top" wrapText="1"/>
    </xf>
    <xf numFmtId="196" fontId="2" fillId="0" borderId="0" xfId="0" applyNumberFormat="1" applyFont="1" applyFill="1" applyAlignment="1">
      <alignment horizontal="right" vertical="top"/>
    </xf>
    <xf numFmtId="0" fontId="1" fillId="0" borderId="0" xfId="0" applyFont="1" applyFill="1" applyAlignment="1">
      <alignment horizontal="center" vertical="top"/>
    </xf>
    <xf numFmtId="0" fontId="2" fillId="0" borderId="0" xfId="0" applyFont="1" applyFill="1" applyAlignment="1">
      <alignment vertical="top"/>
    </xf>
    <xf numFmtId="196" fontId="2" fillId="0" borderId="0" xfId="0" applyNumberFormat="1" applyFont="1" applyFill="1" applyAlignment="1">
      <alignment horizontal="center" vertical="top"/>
    </xf>
    <xf numFmtId="0" fontId="1"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center" vertical="top"/>
    </xf>
    <xf numFmtId="2" fontId="5" fillId="0" borderId="0" xfId="0" applyNumberFormat="1" applyFont="1" applyFill="1" applyAlignment="1">
      <alignment horizontal="center" vertical="top"/>
    </xf>
    <xf numFmtId="0" fontId="5" fillId="0" borderId="0" xfId="0" applyFont="1" applyFill="1" applyAlignment="1">
      <alignment horizontal="left" vertical="top" wrapText="1"/>
    </xf>
    <xf numFmtId="49" fontId="2" fillId="0" borderId="10" xfId="0" applyNumberFormat="1" applyFont="1" applyFill="1" applyBorder="1" applyAlignment="1">
      <alignment horizontal="right" vertical="top" wrapText="1"/>
    </xf>
    <xf numFmtId="200" fontId="2" fillId="0" borderId="10" xfId="0" applyNumberFormat="1" applyFont="1" applyFill="1" applyBorder="1" applyAlignment="1">
      <alignment horizontal="right" vertical="top"/>
    </xf>
    <xf numFmtId="194" fontId="2" fillId="0" borderId="10" xfId="0" applyNumberFormat="1" applyFont="1" applyFill="1" applyBorder="1" applyAlignment="1">
      <alignment horizontal="right" vertical="top"/>
    </xf>
    <xf numFmtId="200" fontId="2" fillId="0" borderId="11" xfId="0" applyNumberFormat="1" applyFont="1" applyFill="1" applyBorder="1" applyAlignment="1">
      <alignment horizontal="right" vertical="top"/>
    </xf>
    <xf numFmtId="49" fontId="2" fillId="0" borderId="11" xfId="0" applyNumberFormat="1" applyFont="1" applyFill="1" applyBorder="1" applyAlignment="1">
      <alignment horizontal="right" vertical="top" wrapText="1"/>
    </xf>
    <xf numFmtId="194" fontId="6" fillId="0" borderId="10" xfId="0" applyNumberFormat="1" applyFont="1" applyFill="1" applyBorder="1" applyAlignment="1">
      <alignment horizontal="right" vertical="top"/>
    </xf>
    <xf numFmtId="49" fontId="6" fillId="0" borderId="10" xfId="0" applyNumberFormat="1" applyFont="1" applyFill="1" applyBorder="1" applyAlignment="1">
      <alignment horizontal="right" vertical="top" wrapText="1"/>
    </xf>
    <xf numFmtId="200" fontId="6" fillId="0" borderId="10" xfId="60" applyNumberFormat="1" applyFont="1" applyFill="1" applyBorder="1" applyAlignment="1">
      <alignment horizontal="right" vertical="top"/>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7" fillId="0" borderId="11" xfId="0" applyFont="1" applyFill="1" applyBorder="1" applyAlignment="1">
      <alignment horizontal="center" vertical="top"/>
    </xf>
    <xf numFmtId="0" fontId="27" fillId="0" borderId="12" xfId="0" applyFont="1" applyFill="1" applyBorder="1" applyAlignment="1">
      <alignment horizontal="center" vertical="top"/>
    </xf>
    <xf numFmtId="0" fontId="27" fillId="0" borderId="13" xfId="0" applyFont="1" applyFill="1" applyBorder="1" applyAlignment="1">
      <alignment horizontal="center" vertical="top"/>
    </xf>
    <xf numFmtId="0" fontId="6" fillId="0" borderId="0" xfId="0" applyFont="1" applyFill="1" applyAlignment="1">
      <alignment horizontal="center" vertical="top" wrapText="1"/>
    </xf>
    <xf numFmtId="0" fontId="6"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194" fontId="2" fillId="0" borderId="12" xfId="0" applyNumberFormat="1" applyFont="1" applyFill="1" applyBorder="1" applyAlignment="1">
      <alignment horizontal="left" vertical="top" wrapText="1"/>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2" fillId="0" borderId="10" xfId="0" applyFont="1" applyBorder="1" applyAlignment="1">
      <alignment horizontal="center" vertical="top" wrapText="1"/>
    </xf>
    <xf numFmtId="49" fontId="2" fillId="0" borderId="10" xfId="0" applyNumberFormat="1" applyFont="1" applyFill="1" applyBorder="1" applyAlignment="1">
      <alignment vertical="top" wrapText="1"/>
    </xf>
    <xf numFmtId="0" fontId="6" fillId="0" borderId="10" xfId="0" applyFont="1" applyFill="1" applyBorder="1" applyAlignment="1">
      <alignment horizontal="center" vertical="top"/>
    </xf>
    <xf numFmtId="49" fontId="2" fillId="0" borderId="10" xfId="0" applyNumberFormat="1" applyFont="1" applyFill="1" applyBorder="1" applyAlignment="1">
      <alignment horizontal="left" vertical="top" wrapText="1"/>
    </xf>
    <xf numFmtId="0" fontId="2" fillId="24" borderId="10" xfId="0" applyFont="1" applyFill="1" applyBorder="1" applyAlignment="1">
      <alignment horizontal="left" vertical="top" wrapText="1"/>
    </xf>
    <xf numFmtId="49" fontId="2" fillId="24"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2" fillId="0" borderId="10" xfId="0" applyFont="1" applyBorder="1" applyAlignment="1">
      <alignment horizontal="left" vertical="top" wrapText="1"/>
    </xf>
    <xf numFmtId="0" fontId="7" fillId="0" borderId="10" xfId="0" applyFont="1" applyFill="1" applyBorder="1" applyAlignment="1">
      <alignment horizontal="left" vertical="top" wrapText="1"/>
    </xf>
    <xf numFmtId="0" fontId="2" fillId="24" borderId="11" xfId="0" applyFont="1" applyFill="1" applyBorder="1" applyAlignment="1">
      <alignment horizontal="left" vertical="top" wrapText="1"/>
    </xf>
    <xf numFmtId="0" fontId="2" fillId="24" borderId="12" xfId="0" applyFont="1" applyFill="1" applyBorder="1" applyAlignment="1">
      <alignment horizontal="left" vertical="top" wrapText="1"/>
    </xf>
    <xf numFmtId="0" fontId="2" fillId="24" borderId="13" xfId="0" applyFont="1" applyFill="1" applyBorder="1" applyAlignment="1">
      <alignment horizontal="left" vertical="top" wrapText="1"/>
    </xf>
    <xf numFmtId="49" fontId="2" fillId="24" borderId="16" xfId="0" applyNumberFormat="1" applyFont="1" applyFill="1" applyBorder="1" applyAlignment="1">
      <alignment horizontal="center" vertical="top" wrapText="1"/>
    </xf>
    <xf numFmtId="49" fontId="2" fillId="24" borderId="17" xfId="0" applyNumberFormat="1" applyFont="1" applyFill="1" applyBorder="1" applyAlignment="1">
      <alignment horizontal="center" vertical="top" wrapText="1"/>
    </xf>
    <xf numFmtId="49" fontId="2" fillId="24" borderId="18" xfId="0" applyNumberFormat="1" applyFont="1" applyFill="1" applyBorder="1" applyAlignment="1">
      <alignment horizontal="center" vertical="top" wrapText="1"/>
    </xf>
    <xf numFmtId="49" fontId="2" fillId="24" borderId="19" xfId="0" applyNumberFormat="1" applyFont="1" applyFill="1" applyBorder="1" applyAlignment="1">
      <alignment horizontal="center" vertical="top" wrapText="1"/>
    </xf>
    <xf numFmtId="49" fontId="2" fillId="24" borderId="20" xfId="0" applyNumberFormat="1" applyFont="1" applyFill="1" applyBorder="1" applyAlignment="1">
      <alignment horizontal="center" vertical="top" wrapText="1"/>
    </xf>
    <xf numFmtId="49" fontId="2" fillId="24" borderId="21"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2" fillId="0" borderId="11"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200" fontId="2" fillId="0" borderId="11" xfId="0" applyNumberFormat="1" applyFont="1" applyFill="1" applyBorder="1" applyAlignment="1">
      <alignment horizontal="right" vertical="top"/>
    </xf>
    <xf numFmtId="200" fontId="2" fillId="0" borderId="12" xfId="0" applyNumberFormat="1" applyFont="1" applyFill="1" applyBorder="1" applyAlignment="1">
      <alignment horizontal="right" vertical="top"/>
    </xf>
    <xf numFmtId="200" fontId="2" fillId="0" borderId="13" xfId="0" applyNumberFormat="1" applyFont="1" applyFill="1" applyBorder="1" applyAlignment="1">
      <alignment horizontal="right" vertical="top"/>
    </xf>
    <xf numFmtId="194" fontId="2" fillId="0" borderId="11" xfId="0" applyNumberFormat="1" applyFont="1" applyFill="1" applyBorder="1" applyAlignment="1">
      <alignment horizontal="right" vertical="top"/>
    </xf>
    <xf numFmtId="194" fontId="2" fillId="0" borderId="12" xfId="0" applyNumberFormat="1" applyFont="1" applyFill="1" applyBorder="1" applyAlignment="1">
      <alignment horizontal="right" vertical="top"/>
    </xf>
    <xf numFmtId="194" fontId="2" fillId="0" borderId="13" xfId="0" applyNumberFormat="1" applyFont="1" applyFill="1" applyBorder="1" applyAlignment="1">
      <alignment horizontal="right" vertical="top"/>
    </xf>
    <xf numFmtId="0" fontId="2" fillId="0" borderId="10" xfId="0" applyFont="1" applyFill="1" applyBorder="1" applyAlignment="1">
      <alignment horizontal="center" vertical="top"/>
    </xf>
    <xf numFmtId="49" fontId="7" fillId="24" borderId="10" xfId="0" applyNumberFormat="1" applyFont="1" applyFill="1" applyBorder="1" applyAlignment="1">
      <alignment horizontal="left" vertical="top" wrapText="1"/>
    </xf>
    <xf numFmtId="196" fontId="2" fillId="0" borderId="0" xfId="0" applyNumberFormat="1" applyFont="1" applyFill="1" applyAlignment="1">
      <alignment horizontal="right" vertical="top"/>
    </xf>
    <xf numFmtId="0" fontId="1" fillId="0" borderId="0" xfId="0" applyFont="1" applyFill="1" applyAlignment="1">
      <alignment horizontal="right" vertical="top"/>
    </xf>
    <xf numFmtId="0" fontId="2" fillId="0" borderId="0" xfId="0" applyFont="1" applyFill="1" applyAlignment="1">
      <alignment horizontal="left" vertical="top" wrapText="1"/>
    </xf>
    <xf numFmtId="0" fontId="6" fillId="0" borderId="11" xfId="0" applyFont="1" applyFill="1" applyBorder="1" applyAlignment="1">
      <alignment horizontal="center" vertical="top"/>
    </xf>
    <xf numFmtId="0" fontId="6" fillId="0" borderId="12" xfId="0" applyFont="1" applyFill="1" applyBorder="1" applyAlignment="1">
      <alignment horizontal="center" vertical="top"/>
    </xf>
    <xf numFmtId="0" fontId="6" fillId="0" borderId="13" xfId="0" applyFont="1" applyFill="1" applyBorder="1" applyAlignment="1">
      <alignment horizontal="center" vertical="top"/>
    </xf>
    <xf numFmtId="49" fontId="2" fillId="0" borderId="10" xfId="0" applyNumberFormat="1" applyFont="1" applyFill="1" applyBorder="1" applyAlignment="1">
      <alignment horizontal="right" vertical="top" wrapText="1"/>
    </xf>
    <xf numFmtId="200" fontId="2" fillId="0" borderId="10" xfId="0" applyNumberFormat="1" applyFont="1" applyFill="1" applyBorder="1" applyAlignment="1">
      <alignment horizontal="center" vertical="top"/>
    </xf>
    <xf numFmtId="194" fontId="2" fillId="0" borderId="10" xfId="0" applyNumberFormat="1" applyFont="1" applyFill="1" applyBorder="1" applyAlignment="1">
      <alignment horizontal="center" vertical="top"/>
    </xf>
    <xf numFmtId="0" fontId="5" fillId="0" borderId="0" xfId="0" applyFont="1" applyFill="1" applyAlignment="1">
      <alignment horizontal="left" vertical="top"/>
    </xf>
    <xf numFmtId="0" fontId="2" fillId="0" borderId="0" xfId="0" applyFont="1" applyFill="1" applyAlignment="1">
      <alignment horizontal="right" vertical="top"/>
    </xf>
    <xf numFmtId="0" fontId="5" fillId="0" borderId="0" xfId="0" applyFont="1" applyFill="1" applyAlignment="1">
      <alignment vertical="top"/>
    </xf>
    <xf numFmtId="0" fontId="5" fillId="0" borderId="0" xfId="0" applyFont="1" applyFill="1" applyAlignment="1">
      <alignment horizontal="left" vertical="top" wrapText="1"/>
    </xf>
    <xf numFmtId="196" fontId="5" fillId="0" borderId="0" xfId="0" applyNumberFormat="1" applyFont="1" applyFill="1" applyAlignment="1">
      <alignment horizontal="right" vertical="top"/>
    </xf>
    <xf numFmtId="0" fontId="27" fillId="0" borderId="11" xfId="0" applyFont="1" applyBorder="1" applyAlignment="1">
      <alignment horizontal="center" vertical="top"/>
    </xf>
    <xf numFmtId="0" fontId="27" fillId="0" borderId="12" xfId="0" applyFont="1" applyBorder="1" applyAlignment="1">
      <alignment horizontal="center" vertical="top"/>
    </xf>
    <xf numFmtId="0" fontId="27" fillId="0" borderId="13" xfId="0" applyFont="1" applyBorder="1" applyAlignment="1">
      <alignment horizontal="center" vertical="top"/>
    </xf>
    <xf numFmtId="194" fontId="2" fillId="0" borderId="16" xfId="0" applyNumberFormat="1" applyFont="1" applyFill="1" applyBorder="1" applyAlignment="1">
      <alignment horizontal="center" vertical="top" wrapText="1"/>
    </xf>
    <xf numFmtId="194" fontId="2" fillId="0" borderId="17" xfId="0" applyNumberFormat="1" applyFont="1" applyFill="1" applyBorder="1" applyAlignment="1">
      <alignment horizontal="center" vertical="top" wrapText="1"/>
    </xf>
    <xf numFmtId="194" fontId="2" fillId="0" borderId="18" xfId="0" applyNumberFormat="1" applyFont="1" applyFill="1" applyBorder="1" applyAlignment="1">
      <alignment horizontal="center" vertical="top" wrapText="1"/>
    </xf>
    <xf numFmtId="194" fontId="2" fillId="0" borderId="19" xfId="0" applyNumberFormat="1" applyFont="1" applyFill="1" applyBorder="1" applyAlignment="1">
      <alignment horizontal="center" vertical="top" wrapText="1"/>
    </xf>
    <xf numFmtId="194" fontId="2" fillId="0" borderId="20" xfId="0" applyNumberFormat="1" applyFont="1" applyFill="1" applyBorder="1" applyAlignment="1">
      <alignment horizontal="center" vertical="top" wrapText="1"/>
    </xf>
    <xf numFmtId="194" fontId="2" fillId="0" borderId="21" xfId="0" applyNumberFormat="1" applyFont="1" applyFill="1" applyBorder="1" applyAlignment="1">
      <alignment horizontal="center" vertical="top" wrapText="1"/>
    </xf>
    <xf numFmtId="194" fontId="2"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49" fontId="28" fillId="0" borderId="11" xfId="0" applyNumberFormat="1" applyFont="1" applyFill="1" applyBorder="1" applyAlignment="1">
      <alignment horizontal="center" vertical="top" wrapText="1"/>
    </xf>
    <xf numFmtId="49" fontId="28" fillId="0" borderId="12" xfId="0" applyNumberFormat="1" applyFont="1" applyFill="1" applyBorder="1" applyAlignment="1">
      <alignment horizontal="center" vertical="top" wrapText="1"/>
    </xf>
    <xf numFmtId="49" fontId="28" fillId="0" borderId="13"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273"/>
  <sheetViews>
    <sheetView tabSelected="1" view="pageBreakPreview" zoomScaleSheetLayoutView="100" zoomScalePageLayoutView="0" workbookViewId="0" topLeftCell="A214">
      <selection activeCell="G218" sqref="G218:G222"/>
    </sheetView>
  </sheetViews>
  <sheetFormatPr defaultColWidth="9.140625" defaultRowHeight="12.75"/>
  <cols>
    <col min="1" max="1" width="5.421875" style="29" customWidth="1"/>
    <col min="2" max="2" width="32.8515625" style="29" customWidth="1"/>
    <col min="3" max="3" width="28.00390625" style="29" customWidth="1"/>
    <col min="4" max="4" width="14.28125" style="29" customWidth="1"/>
    <col min="5" max="5" width="13.28125" style="29" customWidth="1"/>
    <col min="6" max="6" width="12.7109375" style="29" customWidth="1"/>
    <col min="7" max="7" width="28.7109375" style="29" customWidth="1"/>
    <col min="8" max="8" width="37.00390625" style="29" customWidth="1"/>
    <col min="9" max="16384" width="9.140625" style="29" customWidth="1"/>
  </cols>
  <sheetData>
    <row r="2" spans="1:7" ht="15.75">
      <c r="A2" s="28"/>
      <c r="B2" s="118" t="s">
        <v>140</v>
      </c>
      <c r="C2" s="118"/>
      <c r="D2" s="118"/>
      <c r="E2" s="118"/>
      <c r="F2" s="118"/>
      <c r="G2" s="118"/>
    </row>
    <row r="3" spans="1:7" ht="15.75">
      <c r="A3" s="28"/>
      <c r="B3" s="119"/>
      <c r="C3" s="119"/>
      <c r="D3" s="119"/>
      <c r="E3" s="119"/>
      <c r="F3" s="119"/>
      <c r="G3" s="119"/>
    </row>
    <row r="4" spans="1:8" ht="27" customHeight="1">
      <c r="A4" s="120" t="s">
        <v>2</v>
      </c>
      <c r="B4" s="120" t="s">
        <v>13</v>
      </c>
      <c r="C4" s="120" t="s">
        <v>14</v>
      </c>
      <c r="D4" s="120" t="s">
        <v>15</v>
      </c>
      <c r="E4" s="120" t="s">
        <v>16</v>
      </c>
      <c r="F4" s="120" t="s">
        <v>17</v>
      </c>
      <c r="G4" s="120" t="s">
        <v>18</v>
      </c>
      <c r="H4" s="127" t="s">
        <v>151</v>
      </c>
    </row>
    <row r="5" spans="1:8" ht="35.25" customHeight="1">
      <c r="A5" s="120"/>
      <c r="B5" s="120"/>
      <c r="C5" s="120"/>
      <c r="D5" s="120"/>
      <c r="E5" s="120"/>
      <c r="F5" s="120"/>
      <c r="G5" s="120"/>
      <c r="H5" s="127"/>
    </row>
    <row r="6" spans="1:8" ht="15.75">
      <c r="A6" s="31"/>
      <c r="B6" s="30">
        <v>1</v>
      </c>
      <c r="C6" s="32"/>
      <c r="D6" s="31">
        <v>1</v>
      </c>
      <c r="E6" s="31">
        <v>2</v>
      </c>
      <c r="F6" s="31">
        <v>3</v>
      </c>
      <c r="G6" s="31">
        <v>4</v>
      </c>
      <c r="H6" s="33"/>
    </row>
    <row r="7" spans="1:8" ht="33.75" customHeight="1">
      <c r="A7" s="164"/>
      <c r="B7" s="185" t="s">
        <v>82</v>
      </c>
      <c r="C7" s="34" t="s">
        <v>163</v>
      </c>
      <c r="D7" s="35">
        <f>D13+D18+D35+D47+D69+D75+D81+D98+D104+D119+D126+D131+D178+D184+D206+D212+D218+D224+D241+D247+D253</f>
        <v>108633.15184</v>
      </c>
      <c r="E7" s="35">
        <f>E13+E18+E35+E47+E69+E75+E81+E98+E104+E119+E126+E131+E178+E184+E206+E212+E218+E224+E241+E247+E253</f>
        <v>102376.13641</v>
      </c>
      <c r="F7" s="36">
        <f aca="true" t="shared" si="0" ref="F7:F13">E7/D7*100</f>
        <v>94.24023392121069</v>
      </c>
      <c r="G7" s="188"/>
      <c r="H7" s="124"/>
    </row>
    <row r="8" spans="1:8" ht="33.75" customHeight="1">
      <c r="A8" s="165"/>
      <c r="B8" s="186"/>
      <c r="C8" s="107" t="s">
        <v>20</v>
      </c>
      <c r="D8" s="108">
        <f>D14+D20+D25+D30+D37+D42+D49+D54+D59+D64+D70+D76+D83+D88+D93+D99+D106+D112+D120+D127+D133+D138+D143+D149+D157+D162+D167+D173+D179+D186+D191+D196+D201+D207+D213+D219+D226+D231+D236+D242+D254</f>
        <v>33780.79623</v>
      </c>
      <c r="E8" s="108">
        <f>E14+E20+E25+E30+E37+E42+E49+E54+E59+E64+E70+E76+E83+E88+E93+E99+E106+E112+E120+E127+E133+E138+E143+E149+E157+E162+E167+E173+E179+E186+E191+E196+E201+E207+E213+E219+E226+E231+E236+E242+E254</f>
        <v>33310.9</v>
      </c>
      <c r="F8" s="106">
        <f t="shared" si="0"/>
        <v>98.60898414945385</v>
      </c>
      <c r="G8" s="189"/>
      <c r="H8" s="125"/>
    </row>
    <row r="9" spans="1:8" ht="33.75" customHeight="1">
      <c r="A9" s="165"/>
      <c r="B9" s="186"/>
      <c r="C9" s="107" t="s">
        <v>21</v>
      </c>
      <c r="D9" s="108">
        <f>D15+D21+D26+D31+D38+D43+D50+D55+D60+D65+D71+D77+D84+D89+D94+D100+D107+D114+D122+D134+D139+D144+D150+D158+D163+D168+D174+D180+D187+D192+D197+D202+D208+D214+D220+D227+D232+D237+D243+D255</f>
        <v>18351.803770000002</v>
      </c>
      <c r="E9" s="108">
        <f>E15+E21+E26+E31+E38+E43+E50+E55+E60+E65+E71+E77+E84+E89+E94+E100+E107+E114+E122+E134+E139+E144+E150+E158+E163+E168+E174+E180+E187+E192+E197+E202+E208+E214+E220+E227+E232+E237+E243+E255</f>
        <v>16158.42</v>
      </c>
      <c r="F9" s="106">
        <f t="shared" si="0"/>
        <v>88.04812977792645</v>
      </c>
      <c r="G9" s="189"/>
      <c r="H9" s="125"/>
    </row>
    <row r="10" spans="1:8" ht="33.75" customHeight="1">
      <c r="A10" s="165"/>
      <c r="B10" s="186"/>
      <c r="C10" s="107" t="s">
        <v>24</v>
      </c>
      <c r="D10" s="108">
        <f>D145</f>
        <v>1036.3</v>
      </c>
      <c r="E10" s="108">
        <f>E145</f>
        <v>0</v>
      </c>
      <c r="F10" s="106">
        <f t="shared" si="0"/>
        <v>0</v>
      </c>
      <c r="G10" s="189"/>
      <c r="H10" s="125"/>
    </row>
    <row r="11" spans="1:8" ht="33.75" customHeight="1">
      <c r="A11" s="165"/>
      <c r="B11" s="186"/>
      <c r="C11" s="107" t="s">
        <v>162</v>
      </c>
      <c r="D11" s="108">
        <f>D116+D152+D257</f>
        <v>6792.8859999999995</v>
      </c>
      <c r="E11" s="108">
        <f>E116+E152+E257</f>
        <v>6548.200000000001</v>
      </c>
      <c r="F11" s="106">
        <f t="shared" si="0"/>
        <v>96.39790804674185</v>
      </c>
      <c r="G11" s="189"/>
      <c r="H11" s="125"/>
    </row>
    <row r="12" spans="1:8" ht="33.75" customHeight="1">
      <c r="A12" s="166"/>
      <c r="B12" s="187"/>
      <c r="C12" s="107" t="s">
        <v>22</v>
      </c>
      <c r="D12" s="108">
        <f>D16+D22+D27+D32+D39+D44+D51+D56+D61+D66+D72+D78+D85+D90+D95+D101+D108+D115+D123+D129+D140+D146+D151+D159+D164+D170+D175+D181+D188+D193+D198+D203+D215+D221+D228+D233+D238+D250+D256+D209</f>
        <v>48671.36584</v>
      </c>
      <c r="E12" s="108">
        <f>E16+E22+E27+E32+E39+E44+E51+E56+E61+E66+E72+E78+E85+E90+E95+E101+E108+E115+E123+E129+E140+E146+E151+E159+E164+E170+E175+E181+E188+E193+E198+E203+E215+E221+E228+E233+E238+E250+E256+E209</f>
        <v>46358.61641</v>
      </c>
      <c r="F12" s="106">
        <f t="shared" si="0"/>
        <v>95.24823396655269</v>
      </c>
      <c r="G12" s="190"/>
      <c r="H12" s="126"/>
    </row>
    <row r="13" spans="1:8" ht="27" customHeight="1">
      <c r="A13" s="129" t="s">
        <v>83</v>
      </c>
      <c r="B13" s="133" t="s">
        <v>27</v>
      </c>
      <c r="C13" s="38" t="s">
        <v>19</v>
      </c>
      <c r="D13" s="39">
        <f>D14+D15+D16+D17</f>
        <v>6335.2917</v>
      </c>
      <c r="E13" s="39">
        <f>E14+E15+E16+E17</f>
        <v>6335.2917</v>
      </c>
      <c r="F13" s="40">
        <f t="shared" si="0"/>
        <v>100</v>
      </c>
      <c r="G13" s="128" t="s">
        <v>28</v>
      </c>
      <c r="H13" s="124"/>
    </row>
    <row r="14" spans="1:8" ht="27" customHeight="1">
      <c r="A14" s="129"/>
      <c r="B14" s="133"/>
      <c r="C14" s="41" t="s">
        <v>20</v>
      </c>
      <c r="D14" s="42">
        <v>0</v>
      </c>
      <c r="E14" s="42">
        <v>0</v>
      </c>
      <c r="F14" s="43">
        <v>0</v>
      </c>
      <c r="G14" s="128"/>
      <c r="H14" s="125"/>
    </row>
    <row r="15" spans="1:8" ht="27" customHeight="1">
      <c r="A15" s="129"/>
      <c r="B15" s="133"/>
      <c r="C15" s="41" t="s">
        <v>21</v>
      </c>
      <c r="D15" s="42">
        <v>0</v>
      </c>
      <c r="E15" s="42">
        <v>0</v>
      </c>
      <c r="F15" s="43">
        <v>0</v>
      </c>
      <c r="G15" s="128"/>
      <c r="H15" s="125"/>
    </row>
    <row r="16" spans="1:8" ht="27" customHeight="1">
      <c r="A16" s="129"/>
      <c r="B16" s="133"/>
      <c r="C16" s="41" t="s">
        <v>22</v>
      </c>
      <c r="D16" s="42">
        <f>(4612359.21+1389494.24+168752.48+144003+3970+16712.77)/1000</f>
        <v>6335.2917</v>
      </c>
      <c r="E16" s="42">
        <f>(4612359.21+1389494.24+168752.48+144003+3970+16712.77)/1000</f>
        <v>6335.2917</v>
      </c>
      <c r="F16" s="43">
        <f>E16/D16*100</f>
        <v>100</v>
      </c>
      <c r="G16" s="128"/>
      <c r="H16" s="125"/>
    </row>
    <row r="17" spans="1:8" ht="27" customHeight="1">
      <c r="A17" s="129"/>
      <c r="B17" s="133"/>
      <c r="C17" s="41" t="s">
        <v>23</v>
      </c>
      <c r="D17" s="42">
        <v>0</v>
      </c>
      <c r="E17" s="42">
        <v>0</v>
      </c>
      <c r="F17" s="43">
        <v>0</v>
      </c>
      <c r="G17" s="128"/>
      <c r="H17" s="126"/>
    </row>
    <row r="18" spans="1:8" ht="113.25" customHeight="1">
      <c r="A18" s="37" t="s">
        <v>84</v>
      </c>
      <c r="B18" s="4" t="s">
        <v>29</v>
      </c>
      <c r="C18" s="38" t="s">
        <v>19</v>
      </c>
      <c r="D18" s="44">
        <f>D19+D24+D29</f>
        <v>10126.588960000001</v>
      </c>
      <c r="E18" s="39">
        <f>E19+E24+E29</f>
        <v>10126.588960000001</v>
      </c>
      <c r="F18" s="40">
        <f>E18/D18*100</f>
        <v>100</v>
      </c>
      <c r="G18" s="8"/>
      <c r="H18" s="33"/>
    </row>
    <row r="19" spans="1:8" ht="19.5" customHeight="1">
      <c r="A19" s="129"/>
      <c r="B19" s="130" t="s">
        <v>6</v>
      </c>
      <c r="C19" s="41" t="s">
        <v>19</v>
      </c>
      <c r="D19" s="45">
        <f>D20+D21+D22+D23</f>
        <v>3078.5652999999998</v>
      </c>
      <c r="E19" s="45">
        <f>E20+E21+E22+E23</f>
        <v>3078.5652999999998</v>
      </c>
      <c r="F19" s="46">
        <f>E19/D19*100</f>
        <v>100</v>
      </c>
      <c r="G19" s="128" t="s">
        <v>141</v>
      </c>
      <c r="H19" s="124"/>
    </row>
    <row r="20" spans="1:8" ht="38.25" customHeight="1">
      <c r="A20" s="129"/>
      <c r="B20" s="130"/>
      <c r="C20" s="41" t="s">
        <v>20</v>
      </c>
      <c r="D20" s="43">
        <v>0</v>
      </c>
      <c r="E20" s="43">
        <v>0</v>
      </c>
      <c r="F20" s="46">
        <v>0</v>
      </c>
      <c r="G20" s="128"/>
      <c r="H20" s="125"/>
    </row>
    <row r="21" spans="1:8" ht="30.75" customHeight="1">
      <c r="A21" s="129"/>
      <c r="B21" s="130"/>
      <c r="C21" s="41" t="s">
        <v>21</v>
      </c>
      <c r="D21" s="43">
        <v>0</v>
      </c>
      <c r="E21" s="43">
        <v>0</v>
      </c>
      <c r="F21" s="46">
        <v>0</v>
      </c>
      <c r="G21" s="128"/>
      <c r="H21" s="125"/>
    </row>
    <row r="22" spans="1:8" ht="32.25" customHeight="1">
      <c r="A22" s="129"/>
      <c r="B22" s="130"/>
      <c r="C22" s="41" t="s">
        <v>22</v>
      </c>
      <c r="D22" s="43">
        <f>(2219993.88+665210.5+193340.1+20.82)/1000</f>
        <v>3078.5652999999998</v>
      </c>
      <c r="E22" s="43">
        <f>(2219993.88+665210.5+193340.1+20.82)/1000</f>
        <v>3078.5652999999998</v>
      </c>
      <c r="F22" s="46">
        <f>E22/D22*100</f>
        <v>100</v>
      </c>
      <c r="G22" s="128"/>
      <c r="H22" s="125"/>
    </row>
    <row r="23" spans="1:8" ht="25.5" customHeight="1">
      <c r="A23" s="129"/>
      <c r="B23" s="130"/>
      <c r="C23" s="41" t="s">
        <v>23</v>
      </c>
      <c r="D23" s="43">
        <v>0</v>
      </c>
      <c r="E23" s="43">
        <v>0</v>
      </c>
      <c r="F23" s="46">
        <v>0</v>
      </c>
      <c r="G23" s="128"/>
      <c r="H23" s="126"/>
    </row>
    <row r="24" spans="1:8" ht="24" customHeight="1">
      <c r="A24" s="129"/>
      <c r="B24" s="131" t="s">
        <v>7</v>
      </c>
      <c r="C24" s="41" t="s">
        <v>19</v>
      </c>
      <c r="D24" s="45">
        <f>D25+D26+D27+D28</f>
        <v>5820.046480000001</v>
      </c>
      <c r="E24" s="45">
        <f>E25+E26+E27+E28</f>
        <v>5820.046480000001</v>
      </c>
      <c r="F24" s="46">
        <f>E24/D24*100</f>
        <v>100</v>
      </c>
      <c r="G24" s="128" t="s">
        <v>142</v>
      </c>
      <c r="H24" s="124"/>
    </row>
    <row r="25" spans="1:8" ht="24" customHeight="1">
      <c r="A25" s="129"/>
      <c r="B25" s="131"/>
      <c r="C25" s="41" t="s">
        <v>20</v>
      </c>
      <c r="D25" s="43">
        <v>0</v>
      </c>
      <c r="E25" s="43">
        <v>0</v>
      </c>
      <c r="F25" s="46">
        <v>0</v>
      </c>
      <c r="G25" s="128"/>
      <c r="H25" s="125"/>
    </row>
    <row r="26" spans="1:8" ht="24" customHeight="1">
      <c r="A26" s="129"/>
      <c r="B26" s="131"/>
      <c r="C26" s="41" t="s">
        <v>21</v>
      </c>
      <c r="D26" s="43">
        <v>0</v>
      </c>
      <c r="E26" s="43">
        <v>0</v>
      </c>
      <c r="F26" s="46">
        <v>0</v>
      </c>
      <c r="G26" s="128"/>
      <c r="H26" s="125"/>
    </row>
    <row r="27" spans="1:8" ht="24" customHeight="1">
      <c r="A27" s="129"/>
      <c r="B27" s="131"/>
      <c r="C27" s="41" t="s">
        <v>22</v>
      </c>
      <c r="D27" s="43">
        <f>(4136167.66+1224106.7+447919.12+683+11170)/1000</f>
        <v>5820.046480000001</v>
      </c>
      <c r="E27" s="43">
        <f>(4136167.66+1224106.7+447919.12+683+11170)/1000</f>
        <v>5820.046480000001</v>
      </c>
      <c r="F27" s="46">
        <f>E27/D27*100</f>
        <v>100</v>
      </c>
      <c r="G27" s="128"/>
      <c r="H27" s="125"/>
    </row>
    <row r="28" spans="1:8" ht="24" customHeight="1">
      <c r="A28" s="129"/>
      <c r="B28" s="131"/>
      <c r="C28" s="41" t="s">
        <v>23</v>
      </c>
      <c r="D28" s="43">
        <v>0</v>
      </c>
      <c r="E28" s="43">
        <v>0</v>
      </c>
      <c r="F28" s="46">
        <v>0</v>
      </c>
      <c r="G28" s="128"/>
      <c r="H28" s="126"/>
    </row>
    <row r="29" spans="1:8" ht="20.25" customHeight="1">
      <c r="A29" s="129"/>
      <c r="B29" s="131" t="s">
        <v>8</v>
      </c>
      <c r="C29" s="41" t="s">
        <v>19</v>
      </c>
      <c r="D29" s="45">
        <f>D30+D31+D32+D33</f>
        <v>1227.9771799999999</v>
      </c>
      <c r="E29" s="45">
        <f>E30+E31+E32+E33</f>
        <v>1227.9771799999999</v>
      </c>
      <c r="F29" s="46">
        <f>E29/D29*100</f>
        <v>100</v>
      </c>
      <c r="G29" s="128" t="s">
        <v>30</v>
      </c>
      <c r="H29" s="124"/>
    </row>
    <row r="30" spans="1:8" ht="20.25" customHeight="1">
      <c r="A30" s="129"/>
      <c r="B30" s="131"/>
      <c r="C30" s="41" t="s">
        <v>20</v>
      </c>
      <c r="D30" s="43">
        <v>0</v>
      </c>
      <c r="E30" s="43">
        <v>0</v>
      </c>
      <c r="F30" s="46">
        <v>0</v>
      </c>
      <c r="G30" s="128"/>
      <c r="H30" s="125"/>
    </row>
    <row r="31" spans="1:8" ht="20.25" customHeight="1">
      <c r="A31" s="129"/>
      <c r="B31" s="131"/>
      <c r="C31" s="41" t="s">
        <v>21</v>
      </c>
      <c r="D31" s="43">
        <v>0</v>
      </c>
      <c r="E31" s="43">
        <v>0</v>
      </c>
      <c r="F31" s="46">
        <v>0</v>
      </c>
      <c r="G31" s="128"/>
      <c r="H31" s="125"/>
    </row>
    <row r="32" spans="1:8" ht="20.25" customHeight="1">
      <c r="A32" s="129"/>
      <c r="B32" s="131"/>
      <c r="C32" s="41" t="s">
        <v>22</v>
      </c>
      <c r="D32" s="43">
        <f>(923533.72+275943.46+28500)/1000</f>
        <v>1227.9771799999999</v>
      </c>
      <c r="E32" s="43">
        <f>(923533.72+275943.46+28500)/1000</f>
        <v>1227.9771799999999</v>
      </c>
      <c r="F32" s="46">
        <f>E32/D32*100</f>
        <v>100</v>
      </c>
      <c r="G32" s="128"/>
      <c r="H32" s="125"/>
    </row>
    <row r="33" spans="1:8" ht="20.25" customHeight="1">
      <c r="A33" s="129"/>
      <c r="B33" s="131"/>
      <c r="C33" s="41" t="s">
        <v>23</v>
      </c>
      <c r="D33" s="43">
        <v>0</v>
      </c>
      <c r="E33" s="43">
        <v>0</v>
      </c>
      <c r="F33" s="46">
        <v>0</v>
      </c>
      <c r="G33" s="128"/>
      <c r="H33" s="126"/>
    </row>
    <row r="34" spans="1:8" ht="15.75">
      <c r="A34" s="37"/>
      <c r="B34" s="10"/>
      <c r="C34" s="47"/>
      <c r="D34" s="45"/>
      <c r="E34" s="45"/>
      <c r="F34" s="46"/>
      <c r="G34" s="8"/>
      <c r="H34" s="33"/>
    </row>
    <row r="35" spans="1:8" ht="98.25" customHeight="1">
      <c r="A35" s="37" t="s">
        <v>85</v>
      </c>
      <c r="B35" s="5" t="s">
        <v>31</v>
      </c>
      <c r="C35" s="48"/>
      <c r="D35" s="44">
        <f>D36+D41</f>
        <v>1014.14607</v>
      </c>
      <c r="E35" s="44">
        <f>E36+E41</f>
        <v>1014.14607</v>
      </c>
      <c r="F35" s="40">
        <f>E35/D35*100</f>
        <v>100</v>
      </c>
      <c r="G35" s="8"/>
      <c r="H35" s="33"/>
    </row>
    <row r="36" spans="1:8" ht="46.5" customHeight="1">
      <c r="A36" s="129"/>
      <c r="B36" s="131" t="s">
        <v>32</v>
      </c>
      <c r="C36" s="41" t="s">
        <v>19</v>
      </c>
      <c r="D36" s="45">
        <f>D37+D38+D39+D40</f>
        <v>838.8460699999999</v>
      </c>
      <c r="E36" s="45">
        <f>E37+E38+E39+E40</f>
        <v>838.8460699999999</v>
      </c>
      <c r="F36" s="46">
        <f>E36/D36*100</f>
        <v>100</v>
      </c>
      <c r="G36" s="135" t="s">
        <v>104</v>
      </c>
      <c r="H36" s="124"/>
    </row>
    <row r="37" spans="1:8" ht="46.5" customHeight="1">
      <c r="A37" s="129"/>
      <c r="B37" s="131"/>
      <c r="C37" s="41" t="s">
        <v>20</v>
      </c>
      <c r="D37" s="43">
        <v>0</v>
      </c>
      <c r="E37" s="43">
        <v>0</v>
      </c>
      <c r="F37" s="46">
        <v>0</v>
      </c>
      <c r="G37" s="136"/>
      <c r="H37" s="125"/>
    </row>
    <row r="38" spans="1:8" ht="46.5" customHeight="1">
      <c r="A38" s="129"/>
      <c r="B38" s="131"/>
      <c r="C38" s="41" t="s">
        <v>21</v>
      </c>
      <c r="D38" s="43">
        <v>0</v>
      </c>
      <c r="E38" s="43">
        <v>0</v>
      </c>
      <c r="F38" s="46">
        <v>0</v>
      </c>
      <c r="G38" s="136"/>
      <c r="H38" s="125"/>
    </row>
    <row r="39" spans="1:8" ht="46.5" customHeight="1">
      <c r="A39" s="129"/>
      <c r="B39" s="131"/>
      <c r="C39" s="41" t="s">
        <v>22</v>
      </c>
      <c r="D39" s="43">
        <f>(238565.38+600280.69)/1000</f>
        <v>838.8460699999999</v>
      </c>
      <c r="E39" s="43">
        <f>(238565.38+600280.69)/1000</f>
        <v>838.8460699999999</v>
      </c>
      <c r="F39" s="46">
        <f>E39/D39*100</f>
        <v>100</v>
      </c>
      <c r="G39" s="136"/>
      <c r="H39" s="125"/>
    </row>
    <row r="40" spans="1:8" ht="54.75" customHeight="1">
      <c r="A40" s="129"/>
      <c r="B40" s="131"/>
      <c r="C40" s="41" t="s">
        <v>23</v>
      </c>
      <c r="D40" s="43">
        <v>0</v>
      </c>
      <c r="E40" s="43">
        <v>0</v>
      </c>
      <c r="F40" s="46">
        <v>0</v>
      </c>
      <c r="G40" s="137"/>
      <c r="H40" s="126"/>
    </row>
    <row r="41" spans="1:8" ht="24.75" customHeight="1">
      <c r="A41" s="129"/>
      <c r="B41" s="131" t="s">
        <v>33</v>
      </c>
      <c r="C41" s="41" t="s">
        <v>19</v>
      </c>
      <c r="D41" s="49">
        <f>D42+D43+D44+D45</f>
        <v>175.3</v>
      </c>
      <c r="E41" s="49">
        <f>E42+E43+E44+E45</f>
        <v>175.3</v>
      </c>
      <c r="F41" s="46">
        <f>E41/D41*100</f>
        <v>100</v>
      </c>
      <c r="G41" s="130" t="s">
        <v>143</v>
      </c>
      <c r="H41" s="124"/>
    </row>
    <row r="42" spans="1:8" ht="24.75" customHeight="1">
      <c r="A42" s="129"/>
      <c r="B42" s="131"/>
      <c r="C42" s="41" t="s">
        <v>20</v>
      </c>
      <c r="D42" s="42">
        <v>0</v>
      </c>
      <c r="E42" s="42">
        <v>0</v>
      </c>
      <c r="F42" s="46">
        <v>0</v>
      </c>
      <c r="G42" s="130"/>
      <c r="H42" s="125"/>
    </row>
    <row r="43" spans="1:8" ht="24.75" customHeight="1">
      <c r="A43" s="129"/>
      <c r="B43" s="131"/>
      <c r="C43" s="41" t="s">
        <v>21</v>
      </c>
      <c r="D43" s="42">
        <v>0</v>
      </c>
      <c r="E43" s="42">
        <v>0</v>
      </c>
      <c r="F43" s="46">
        <v>0</v>
      </c>
      <c r="G43" s="130"/>
      <c r="H43" s="125"/>
    </row>
    <row r="44" spans="1:8" ht="24.75" customHeight="1">
      <c r="A44" s="129"/>
      <c r="B44" s="131"/>
      <c r="C44" s="41" t="s">
        <v>22</v>
      </c>
      <c r="D44" s="42">
        <v>175.3</v>
      </c>
      <c r="E44" s="42">
        <v>175.3</v>
      </c>
      <c r="F44" s="46">
        <f>E44/D44*100</f>
        <v>100</v>
      </c>
      <c r="G44" s="130"/>
      <c r="H44" s="125"/>
    </row>
    <row r="45" spans="1:8" ht="24.75" customHeight="1">
      <c r="A45" s="129"/>
      <c r="B45" s="131"/>
      <c r="C45" s="41" t="s">
        <v>23</v>
      </c>
      <c r="D45" s="42">
        <v>0</v>
      </c>
      <c r="E45" s="42">
        <v>0</v>
      </c>
      <c r="F45" s="46">
        <v>0</v>
      </c>
      <c r="G45" s="130"/>
      <c r="H45" s="126"/>
    </row>
    <row r="46" spans="1:8" ht="15.75">
      <c r="A46" s="37"/>
      <c r="B46" s="2"/>
      <c r="C46" s="47"/>
      <c r="D46" s="49"/>
      <c r="E46" s="49"/>
      <c r="F46" s="46"/>
      <c r="G46" s="8"/>
      <c r="H46" s="33"/>
    </row>
    <row r="47" spans="1:8" ht="112.5" customHeight="1">
      <c r="A47" s="37" t="s">
        <v>86</v>
      </c>
      <c r="B47" s="4" t="s">
        <v>34</v>
      </c>
      <c r="C47" s="38"/>
      <c r="D47" s="39">
        <f>D48+D53+D58+D63</f>
        <v>1210.5325</v>
      </c>
      <c r="E47" s="39">
        <f>E48+E53+E58+E63</f>
        <v>1210.5325</v>
      </c>
      <c r="F47" s="40">
        <f>E47/D47*100</f>
        <v>100</v>
      </c>
      <c r="G47" s="8"/>
      <c r="H47" s="33"/>
    </row>
    <row r="48" spans="1:8" ht="64.5" customHeight="1">
      <c r="A48" s="129"/>
      <c r="B48" s="132" t="s">
        <v>35</v>
      </c>
      <c r="C48" s="41" t="s">
        <v>19</v>
      </c>
      <c r="D48" s="45">
        <f>D49+D50+D51+D52</f>
        <v>808.6325</v>
      </c>
      <c r="E48" s="45">
        <f>E49+E50+E51+E52</f>
        <v>808.6325</v>
      </c>
      <c r="F48" s="46">
        <f>E48/D48*100</f>
        <v>100</v>
      </c>
      <c r="G48" s="15" t="s">
        <v>144</v>
      </c>
      <c r="H48" s="124"/>
    </row>
    <row r="49" spans="1:8" ht="46.5" customHeight="1">
      <c r="A49" s="129"/>
      <c r="B49" s="132"/>
      <c r="C49" s="41" t="s">
        <v>20</v>
      </c>
      <c r="D49" s="43">
        <v>0</v>
      </c>
      <c r="E49" s="43">
        <v>0</v>
      </c>
      <c r="F49" s="46">
        <v>0</v>
      </c>
      <c r="G49" s="16" t="s">
        <v>145</v>
      </c>
      <c r="H49" s="125"/>
    </row>
    <row r="50" spans="1:8" ht="49.5" customHeight="1">
      <c r="A50" s="129"/>
      <c r="B50" s="132"/>
      <c r="C50" s="41" t="s">
        <v>21</v>
      </c>
      <c r="D50" s="43">
        <v>0</v>
      </c>
      <c r="E50" s="43">
        <v>0</v>
      </c>
      <c r="F50" s="46">
        <v>0</v>
      </c>
      <c r="G50" s="16" t="s">
        <v>146</v>
      </c>
      <c r="H50" s="125"/>
    </row>
    <row r="51" spans="1:8" ht="50.25" customHeight="1">
      <c r="A51" s="129"/>
      <c r="B51" s="132"/>
      <c r="C51" s="41" t="s">
        <v>22</v>
      </c>
      <c r="D51" s="43">
        <f>(808558.12+74.38)/1000</f>
        <v>808.6325</v>
      </c>
      <c r="E51" s="43">
        <f>(808558.12+74.38)/1000</f>
        <v>808.6325</v>
      </c>
      <c r="F51" s="46">
        <f>E51/D51*100</f>
        <v>100</v>
      </c>
      <c r="G51" s="16" t="s">
        <v>147</v>
      </c>
      <c r="H51" s="125"/>
    </row>
    <row r="52" spans="1:8" ht="45" customHeight="1">
      <c r="A52" s="129"/>
      <c r="B52" s="132"/>
      <c r="C52" s="41" t="s">
        <v>23</v>
      </c>
      <c r="D52" s="43">
        <v>0</v>
      </c>
      <c r="E52" s="43">
        <v>0</v>
      </c>
      <c r="F52" s="46">
        <v>0</v>
      </c>
      <c r="G52" s="17" t="s">
        <v>148</v>
      </c>
      <c r="H52" s="126"/>
    </row>
    <row r="53" spans="1:8" ht="23.25" customHeight="1">
      <c r="A53" s="129"/>
      <c r="B53" s="131" t="s">
        <v>36</v>
      </c>
      <c r="C53" s="41" t="s">
        <v>19</v>
      </c>
      <c r="D53" s="45">
        <f>D54+D55+D56+D57</f>
        <v>323.4</v>
      </c>
      <c r="E53" s="45">
        <f>E54+E55+E56+E57</f>
        <v>323.4</v>
      </c>
      <c r="F53" s="46">
        <f>E53/D53*100</f>
        <v>100</v>
      </c>
      <c r="G53" s="134" t="s">
        <v>164</v>
      </c>
      <c r="H53" s="124"/>
    </row>
    <row r="54" spans="1:8" ht="23.25" customHeight="1">
      <c r="A54" s="129"/>
      <c r="B54" s="131"/>
      <c r="C54" s="41" t="s">
        <v>20</v>
      </c>
      <c r="D54" s="43">
        <v>0</v>
      </c>
      <c r="E54" s="43">
        <v>0</v>
      </c>
      <c r="F54" s="46">
        <v>0</v>
      </c>
      <c r="G54" s="134"/>
      <c r="H54" s="125"/>
    </row>
    <row r="55" spans="1:8" ht="23.25" customHeight="1">
      <c r="A55" s="129"/>
      <c r="B55" s="131"/>
      <c r="C55" s="41" t="s">
        <v>21</v>
      </c>
      <c r="D55" s="43">
        <v>0</v>
      </c>
      <c r="E55" s="43">
        <v>0</v>
      </c>
      <c r="F55" s="46">
        <v>0</v>
      </c>
      <c r="G55" s="134"/>
      <c r="H55" s="125"/>
    </row>
    <row r="56" spans="1:8" ht="23.25" customHeight="1">
      <c r="A56" s="129"/>
      <c r="B56" s="131"/>
      <c r="C56" s="41" t="s">
        <v>22</v>
      </c>
      <c r="D56" s="43">
        <v>323.4</v>
      </c>
      <c r="E56" s="43">
        <v>323.4</v>
      </c>
      <c r="F56" s="46">
        <f>E56/D56*100</f>
        <v>100</v>
      </c>
      <c r="G56" s="134"/>
      <c r="H56" s="125"/>
    </row>
    <row r="57" spans="1:8" ht="23.25" customHeight="1">
      <c r="A57" s="129"/>
      <c r="B57" s="131"/>
      <c r="C57" s="41" t="s">
        <v>23</v>
      </c>
      <c r="D57" s="43">
        <v>0</v>
      </c>
      <c r="E57" s="43">
        <v>0</v>
      </c>
      <c r="F57" s="46">
        <v>0</v>
      </c>
      <c r="G57" s="134"/>
      <c r="H57" s="126"/>
    </row>
    <row r="58" spans="1:8" ht="26.25" customHeight="1">
      <c r="A58" s="129"/>
      <c r="B58" s="131" t="s">
        <v>37</v>
      </c>
      <c r="C58" s="41" t="s">
        <v>19</v>
      </c>
      <c r="D58" s="45">
        <f>D59+D60+D61+D62</f>
        <v>70.4</v>
      </c>
      <c r="E58" s="43">
        <f>E59+E60+E61+E62</f>
        <v>70.4</v>
      </c>
      <c r="F58" s="46">
        <f>E58/D58*100</f>
        <v>100</v>
      </c>
      <c r="G58" s="130" t="s">
        <v>165</v>
      </c>
      <c r="H58" s="124"/>
    </row>
    <row r="59" spans="1:8" ht="26.25" customHeight="1">
      <c r="A59" s="129"/>
      <c r="B59" s="131"/>
      <c r="C59" s="41" t="s">
        <v>20</v>
      </c>
      <c r="D59" s="43">
        <v>0</v>
      </c>
      <c r="E59" s="43">
        <v>0</v>
      </c>
      <c r="F59" s="46">
        <v>0</v>
      </c>
      <c r="G59" s="130"/>
      <c r="H59" s="125"/>
    </row>
    <row r="60" spans="1:8" ht="26.25" customHeight="1">
      <c r="A60" s="129"/>
      <c r="B60" s="131"/>
      <c r="C60" s="41" t="s">
        <v>21</v>
      </c>
      <c r="D60" s="43">
        <v>0</v>
      </c>
      <c r="E60" s="43">
        <v>0</v>
      </c>
      <c r="F60" s="46">
        <v>0</v>
      </c>
      <c r="G60" s="130"/>
      <c r="H60" s="125"/>
    </row>
    <row r="61" spans="1:8" ht="26.25" customHeight="1">
      <c r="A61" s="129"/>
      <c r="B61" s="131"/>
      <c r="C61" s="41" t="s">
        <v>22</v>
      </c>
      <c r="D61" s="43">
        <f>(66900+3500)/1000</f>
        <v>70.4</v>
      </c>
      <c r="E61" s="43">
        <f>(66900+3500)/1000</f>
        <v>70.4</v>
      </c>
      <c r="F61" s="46">
        <f>E61/D61*100</f>
        <v>100</v>
      </c>
      <c r="G61" s="130"/>
      <c r="H61" s="125"/>
    </row>
    <row r="62" spans="1:8" ht="26.25" customHeight="1">
      <c r="A62" s="129"/>
      <c r="B62" s="131"/>
      <c r="C62" s="41" t="s">
        <v>23</v>
      </c>
      <c r="D62" s="43">
        <v>0</v>
      </c>
      <c r="E62" s="43">
        <v>0</v>
      </c>
      <c r="F62" s="46">
        <v>0</v>
      </c>
      <c r="G62" s="130"/>
      <c r="H62" s="126"/>
    </row>
    <row r="63" spans="1:8" ht="23.25" customHeight="1">
      <c r="A63" s="129"/>
      <c r="B63" s="138" t="s">
        <v>38</v>
      </c>
      <c r="C63" s="41" t="s">
        <v>19</v>
      </c>
      <c r="D63" s="45">
        <f>D64+D65+D66+D67</f>
        <v>8.1</v>
      </c>
      <c r="E63" s="45">
        <f>E64+E65+E66+E67</f>
        <v>8.1</v>
      </c>
      <c r="F63" s="46">
        <f>E63/D63*100</f>
        <v>100</v>
      </c>
      <c r="G63" s="130" t="s">
        <v>177</v>
      </c>
      <c r="H63" s="115"/>
    </row>
    <row r="64" spans="1:8" ht="23.25" customHeight="1">
      <c r="A64" s="129"/>
      <c r="B64" s="138"/>
      <c r="C64" s="41" t="s">
        <v>20</v>
      </c>
      <c r="D64" s="43">
        <v>0</v>
      </c>
      <c r="E64" s="43">
        <v>0</v>
      </c>
      <c r="F64" s="46">
        <v>0</v>
      </c>
      <c r="G64" s="130"/>
      <c r="H64" s="116"/>
    </row>
    <row r="65" spans="1:8" ht="23.25" customHeight="1">
      <c r="A65" s="129"/>
      <c r="B65" s="138"/>
      <c r="C65" s="41" t="s">
        <v>21</v>
      </c>
      <c r="D65" s="43">
        <v>0</v>
      </c>
      <c r="E65" s="43">
        <v>0</v>
      </c>
      <c r="F65" s="46">
        <v>0</v>
      </c>
      <c r="G65" s="130"/>
      <c r="H65" s="116"/>
    </row>
    <row r="66" spans="1:8" ht="23.25" customHeight="1">
      <c r="A66" s="129"/>
      <c r="B66" s="138"/>
      <c r="C66" s="41" t="s">
        <v>22</v>
      </c>
      <c r="D66" s="43">
        <v>8.1</v>
      </c>
      <c r="E66" s="43">
        <f>8100/1000</f>
        <v>8.1</v>
      </c>
      <c r="F66" s="46">
        <f>E66/D66*100</f>
        <v>100</v>
      </c>
      <c r="G66" s="130"/>
      <c r="H66" s="116"/>
    </row>
    <row r="67" spans="1:8" ht="23.25" customHeight="1">
      <c r="A67" s="129"/>
      <c r="B67" s="138"/>
      <c r="C67" s="41" t="s">
        <v>23</v>
      </c>
      <c r="D67" s="43">
        <v>0</v>
      </c>
      <c r="E67" s="43">
        <v>0</v>
      </c>
      <c r="F67" s="46">
        <v>0</v>
      </c>
      <c r="G67" s="130"/>
      <c r="H67" s="117"/>
    </row>
    <row r="68" spans="1:8" ht="15.75">
      <c r="A68" s="37"/>
      <c r="B68" s="1"/>
      <c r="C68" s="50"/>
      <c r="D68" s="45"/>
      <c r="E68" s="45"/>
      <c r="F68" s="46"/>
      <c r="G68" s="8"/>
      <c r="H68" s="33"/>
    </row>
    <row r="69" spans="1:8" ht="23.25" customHeight="1">
      <c r="A69" s="129" t="s">
        <v>87</v>
      </c>
      <c r="B69" s="139" t="s">
        <v>39</v>
      </c>
      <c r="C69" s="51" t="s">
        <v>19</v>
      </c>
      <c r="D69" s="44">
        <f>D70+D71+D72+D73</f>
        <v>78.5</v>
      </c>
      <c r="E69" s="52">
        <f>E70+E71+E72+E73</f>
        <v>78.5</v>
      </c>
      <c r="F69" s="40">
        <f>E69/D69*100</f>
        <v>100</v>
      </c>
      <c r="G69" s="130" t="s">
        <v>110</v>
      </c>
      <c r="H69" s="124"/>
    </row>
    <row r="70" spans="1:8" ht="23.25" customHeight="1">
      <c r="A70" s="129"/>
      <c r="B70" s="139"/>
      <c r="C70" s="41" t="s">
        <v>20</v>
      </c>
      <c r="D70" s="43">
        <v>0</v>
      </c>
      <c r="E70" s="43">
        <v>0</v>
      </c>
      <c r="F70" s="46">
        <v>0</v>
      </c>
      <c r="G70" s="130"/>
      <c r="H70" s="125"/>
    </row>
    <row r="71" spans="1:8" ht="23.25" customHeight="1">
      <c r="A71" s="129"/>
      <c r="B71" s="139"/>
      <c r="C71" s="41" t="s">
        <v>21</v>
      </c>
      <c r="D71" s="43">
        <v>0</v>
      </c>
      <c r="E71" s="43">
        <v>0</v>
      </c>
      <c r="F71" s="46">
        <v>0</v>
      </c>
      <c r="G71" s="130"/>
      <c r="H71" s="125"/>
    </row>
    <row r="72" spans="1:8" ht="23.25" customHeight="1">
      <c r="A72" s="129"/>
      <c r="B72" s="139"/>
      <c r="C72" s="41" t="s">
        <v>22</v>
      </c>
      <c r="D72" s="43">
        <f>(10000+10000+10000+48500)/1000</f>
        <v>78.5</v>
      </c>
      <c r="E72" s="43">
        <f>78500/1000</f>
        <v>78.5</v>
      </c>
      <c r="F72" s="46">
        <f>E72/D72*100</f>
        <v>100</v>
      </c>
      <c r="G72" s="130"/>
      <c r="H72" s="125"/>
    </row>
    <row r="73" spans="1:8" ht="23.25" customHeight="1">
      <c r="A73" s="129"/>
      <c r="B73" s="139"/>
      <c r="C73" s="41" t="s">
        <v>23</v>
      </c>
      <c r="D73" s="43">
        <v>0</v>
      </c>
      <c r="E73" s="43">
        <v>0</v>
      </c>
      <c r="F73" s="46">
        <v>0</v>
      </c>
      <c r="G73" s="130"/>
      <c r="H73" s="126"/>
    </row>
    <row r="74" spans="1:8" ht="15.75">
      <c r="A74" s="37"/>
      <c r="B74" s="5"/>
      <c r="C74" s="48"/>
      <c r="D74" s="44"/>
      <c r="E74" s="44"/>
      <c r="F74" s="40"/>
      <c r="G74" s="8"/>
      <c r="H74" s="33"/>
    </row>
    <row r="75" spans="1:8" ht="22.5" customHeight="1">
      <c r="A75" s="129" t="s">
        <v>88</v>
      </c>
      <c r="B75" s="139" t="s">
        <v>40</v>
      </c>
      <c r="C75" s="51" t="s">
        <v>19</v>
      </c>
      <c r="D75" s="53">
        <f>D76+D77+D78+D79</f>
        <v>59.911</v>
      </c>
      <c r="E75" s="53">
        <f>E76+E77+E78+E79</f>
        <v>59.911</v>
      </c>
      <c r="F75" s="36">
        <f>E75/D75*100</f>
        <v>100</v>
      </c>
      <c r="G75" s="130" t="s">
        <v>149</v>
      </c>
      <c r="H75" s="124"/>
    </row>
    <row r="76" spans="1:8" ht="22.5" customHeight="1">
      <c r="A76" s="129"/>
      <c r="B76" s="139"/>
      <c r="C76" s="41" t="s">
        <v>20</v>
      </c>
      <c r="D76" s="54">
        <v>0</v>
      </c>
      <c r="E76" s="54">
        <v>0</v>
      </c>
      <c r="F76" s="46">
        <v>0</v>
      </c>
      <c r="G76" s="130"/>
      <c r="H76" s="125"/>
    </row>
    <row r="77" spans="1:8" ht="22.5" customHeight="1">
      <c r="A77" s="129"/>
      <c r="B77" s="139"/>
      <c r="C77" s="41" t="s">
        <v>21</v>
      </c>
      <c r="D77" s="54">
        <v>0</v>
      </c>
      <c r="E77" s="54">
        <v>0</v>
      </c>
      <c r="F77" s="46">
        <v>0</v>
      </c>
      <c r="G77" s="130"/>
      <c r="H77" s="125"/>
    </row>
    <row r="78" spans="1:8" ht="22.5" customHeight="1">
      <c r="A78" s="129"/>
      <c r="B78" s="139"/>
      <c r="C78" s="41" t="s">
        <v>22</v>
      </c>
      <c r="D78" s="43">
        <f>59911/1000</f>
        <v>59.911</v>
      </c>
      <c r="E78" s="43">
        <f>59911/1000</f>
        <v>59.911</v>
      </c>
      <c r="F78" s="46">
        <f>E78/D78*100</f>
        <v>100</v>
      </c>
      <c r="G78" s="130"/>
      <c r="H78" s="125"/>
    </row>
    <row r="79" spans="1:8" ht="22.5" customHeight="1">
      <c r="A79" s="129"/>
      <c r="B79" s="139"/>
      <c r="C79" s="41" t="s">
        <v>23</v>
      </c>
      <c r="D79" s="54">
        <v>0</v>
      </c>
      <c r="E79" s="54">
        <v>0</v>
      </c>
      <c r="F79" s="46">
        <v>0</v>
      </c>
      <c r="G79" s="130"/>
      <c r="H79" s="126"/>
    </row>
    <row r="80" spans="1:8" ht="15.75">
      <c r="A80" s="37"/>
      <c r="B80" s="5"/>
      <c r="C80" s="48"/>
      <c r="D80" s="44"/>
      <c r="E80" s="44"/>
      <c r="F80" s="40"/>
      <c r="G80" s="8"/>
      <c r="H80" s="33"/>
    </row>
    <row r="81" spans="1:8" ht="95.25" customHeight="1">
      <c r="A81" s="37" t="s">
        <v>89</v>
      </c>
      <c r="B81" s="5" t="s">
        <v>41</v>
      </c>
      <c r="C81" s="48"/>
      <c r="D81" s="39">
        <f>D82+D87+D92</f>
        <v>152.1</v>
      </c>
      <c r="E81" s="39">
        <f>E82+E87+E92</f>
        <v>152.1</v>
      </c>
      <c r="F81" s="40">
        <f>E81/D81*100</f>
        <v>100</v>
      </c>
      <c r="G81" s="8"/>
      <c r="H81" s="33"/>
    </row>
    <row r="82" spans="1:8" ht="21" customHeight="1">
      <c r="A82" s="129"/>
      <c r="B82" s="131" t="s">
        <v>42</v>
      </c>
      <c r="C82" s="41" t="s">
        <v>19</v>
      </c>
      <c r="D82" s="46">
        <f>D83+D84+D85+D86</f>
        <v>34.8</v>
      </c>
      <c r="E82" s="46">
        <f>E83+E84+E85+E86</f>
        <v>34.8</v>
      </c>
      <c r="F82" s="46">
        <f>E82/D82*100</f>
        <v>100</v>
      </c>
      <c r="G82" s="130" t="s">
        <v>109</v>
      </c>
      <c r="H82" s="124"/>
    </row>
    <row r="83" spans="1:8" ht="21" customHeight="1">
      <c r="A83" s="129"/>
      <c r="B83" s="131"/>
      <c r="C83" s="41" t="s">
        <v>20</v>
      </c>
      <c r="D83" s="43">
        <v>0</v>
      </c>
      <c r="E83" s="43">
        <v>0</v>
      </c>
      <c r="F83" s="46">
        <v>0</v>
      </c>
      <c r="G83" s="130"/>
      <c r="H83" s="125"/>
    </row>
    <row r="84" spans="1:8" ht="21" customHeight="1">
      <c r="A84" s="129"/>
      <c r="B84" s="131"/>
      <c r="C84" s="41" t="s">
        <v>21</v>
      </c>
      <c r="D84" s="43">
        <v>0</v>
      </c>
      <c r="E84" s="43">
        <v>0</v>
      </c>
      <c r="F84" s="46">
        <v>0</v>
      </c>
      <c r="G84" s="130"/>
      <c r="H84" s="125"/>
    </row>
    <row r="85" spans="1:8" ht="21" customHeight="1">
      <c r="A85" s="129"/>
      <c r="B85" s="131"/>
      <c r="C85" s="41" t="s">
        <v>22</v>
      </c>
      <c r="D85" s="43">
        <v>34.8</v>
      </c>
      <c r="E85" s="43">
        <v>34.8</v>
      </c>
      <c r="F85" s="46">
        <f>E85/D85*100</f>
        <v>100</v>
      </c>
      <c r="G85" s="130"/>
      <c r="H85" s="125"/>
    </row>
    <row r="86" spans="1:8" ht="21" customHeight="1">
      <c r="A86" s="129"/>
      <c r="B86" s="131"/>
      <c r="C86" s="41" t="s">
        <v>23</v>
      </c>
      <c r="D86" s="43">
        <v>0</v>
      </c>
      <c r="E86" s="43">
        <v>0</v>
      </c>
      <c r="F86" s="46">
        <v>0</v>
      </c>
      <c r="G86" s="130"/>
      <c r="H86" s="126"/>
    </row>
    <row r="87" spans="1:8" ht="22.5" customHeight="1">
      <c r="A87" s="129"/>
      <c r="B87" s="131" t="s">
        <v>43</v>
      </c>
      <c r="C87" s="41" t="s">
        <v>19</v>
      </c>
      <c r="D87" s="46">
        <f>D88+D89+D90+D91</f>
        <v>117.3</v>
      </c>
      <c r="E87" s="46">
        <f>E88+E89+E90+E91</f>
        <v>117.3</v>
      </c>
      <c r="F87" s="46">
        <f>E87/D87*100</f>
        <v>100</v>
      </c>
      <c r="G87" s="130" t="s">
        <v>166</v>
      </c>
      <c r="H87" s="124"/>
    </row>
    <row r="88" spans="1:8" ht="22.5" customHeight="1">
      <c r="A88" s="129"/>
      <c r="B88" s="131"/>
      <c r="C88" s="41" t="s">
        <v>20</v>
      </c>
      <c r="D88" s="43">
        <v>0</v>
      </c>
      <c r="E88" s="43">
        <v>0</v>
      </c>
      <c r="F88" s="46">
        <v>0</v>
      </c>
      <c r="G88" s="130"/>
      <c r="H88" s="125"/>
    </row>
    <row r="89" spans="1:8" ht="22.5" customHeight="1">
      <c r="A89" s="129"/>
      <c r="B89" s="131"/>
      <c r="C89" s="41" t="s">
        <v>21</v>
      </c>
      <c r="D89" s="43">
        <v>0</v>
      </c>
      <c r="E89" s="43">
        <v>0</v>
      </c>
      <c r="F89" s="46">
        <v>0</v>
      </c>
      <c r="G89" s="130"/>
      <c r="H89" s="125"/>
    </row>
    <row r="90" spans="1:8" ht="22.5" customHeight="1">
      <c r="A90" s="129"/>
      <c r="B90" s="131"/>
      <c r="C90" s="41" t="s">
        <v>22</v>
      </c>
      <c r="D90" s="43">
        <v>117.3</v>
      </c>
      <c r="E90" s="43">
        <v>117.3</v>
      </c>
      <c r="F90" s="46">
        <f>E90/D90*100</f>
        <v>100</v>
      </c>
      <c r="G90" s="130"/>
      <c r="H90" s="125"/>
    </row>
    <row r="91" spans="1:8" ht="22.5" customHeight="1">
      <c r="A91" s="129"/>
      <c r="B91" s="131"/>
      <c r="C91" s="41" t="s">
        <v>23</v>
      </c>
      <c r="D91" s="43">
        <v>0</v>
      </c>
      <c r="E91" s="43">
        <v>0</v>
      </c>
      <c r="F91" s="46">
        <v>0</v>
      </c>
      <c r="G91" s="130"/>
      <c r="H91" s="126"/>
    </row>
    <row r="92" spans="1:8" ht="21" customHeight="1">
      <c r="A92" s="129"/>
      <c r="B92" s="131" t="s">
        <v>44</v>
      </c>
      <c r="C92" s="41" t="s">
        <v>19</v>
      </c>
      <c r="D92" s="55">
        <f>D93+D94+D95+D96</f>
        <v>0</v>
      </c>
      <c r="E92" s="55">
        <f>E93+E94+E95+E96</f>
        <v>0</v>
      </c>
      <c r="F92" s="46">
        <v>0</v>
      </c>
      <c r="G92" s="130"/>
      <c r="H92" s="124"/>
    </row>
    <row r="93" spans="1:8" ht="21" customHeight="1">
      <c r="A93" s="129"/>
      <c r="B93" s="131"/>
      <c r="C93" s="41" t="s">
        <v>20</v>
      </c>
      <c r="D93" s="56">
        <v>0</v>
      </c>
      <c r="E93" s="56">
        <v>0</v>
      </c>
      <c r="F93" s="46">
        <v>0</v>
      </c>
      <c r="G93" s="130"/>
      <c r="H93" s="125"/>
    </row>
    <row r="94" spans="1:8" ht="21" customHeight="1">
      <c r="A94" s="129"/>
      <c r="B94" s="131"/>
      <c r="C94" s="41" t="s">
        <v>21</v>
      </c>
      <c r="D94" s="56">
        <v>0</v>
      </c>
      <c r="E94" s="56">
        <v>0</v>
      </c>
      <c r="F94" s="46">
        <v>0</v>
      </c>
      <c r="G94" s="130"/>
      <c r="H94" s="125"/>
    </row>
    <row r="95" spans="1:8" ht="21" customHeight="1">
      <c r="A95" s="129"/>
      <c r="B95" s="131"/>
      <c r="C95" s="41" t="s">
        <v>22</v>
      </c>
      <c r="D95" s="56">
        <v>0</v>
      </c>
      <c r="E95" s="56">
        <v>0</v>
      </c>
      <c r="F95" s="46">
        <v>0</v>
      </c>
      <c r="G95" s="130"/>
      <c r="H95" s="125"/>
    </row>
    <row r="96" spans="1:8" ht="21" customHeight="1">
      <c r="A96" s="129"/>
      <c r="B96" s="131"/>
      <c r="C96" s="41" t="s">
        <v>23</v>
      </c>
      <c r="D96" s="56">
        <v>0</v>
      </c>
      <c r="E96" s="56">
        <v>0</v>
      </c>
      <c r="F96" s="46">
        <v>0</v>
      </c>
      <c r="G96" s="130"/>
      <c r="H96" s="126"/>
    </row>
    <row r="97" spans="1:8" ht="15.75">
      <c r="A97" s="57"/>
      <c r="B97" s="2"/>
      <c r="C97" s="47"/>
      <c r="D97" s="55"/>
      <c r="E97" s="55"/>
      <c r="F97" s="46"/>
      <c r="G97" s="8"/>
      <c r="H97" s="33"/>
    </row>
    <row r="98" spans="1:8" ht="21" customHeight="1">
      <c r="A98" s="129" t="s">
        <v>90</v>
      </c>
      <c r="B98" s="139" t="s">
        <v>45</v>
      </c>
      <c r="C98" s="41" t="s">
        <v>19</v>
      </c>
      <c r="D98" s="58">
        <f>D99+D100+D101+D102</f>
        <v>15</v>
      </c>
      <c r="E98" s="58">
        <f>E99+E100+E101+E102</f>
        <v>15</v>
      </c>
      <c r="F98" s="40">
        <f>E98/D98*100</f>
        <v>100</v>
      </c>
      <c r="G98" s="130" t="s">
        <v>150</v>
      </c>
      <c r="H98" s="124"/>
    </row>
    <row r="99" spans="1:8" ht="21" customHeight="1">
      <c r="A99" s="129"/>
      <c r="B99" s="139"/>
      <c r="C99" s="41" t="s">
        <v>20</v>
      </c>
      <c r="D99" s="42">
        <v>0</v>
      </c>
      <c r="E99" s="42">
        <v>0</v>
      </c>
      <c r="F99" s="46">
        <v>0</v>
      </c>
      <c r="G99" s="130"/>
      <c r="H99" s="125"/>
    </row>
    <row r="100" spans="1:8" ht="21" customHeight="1">
      <c r="A100" s="129"/>
      <c r="B100" s="139"/>
      <c r="C100" s="41" t="s">
        <v>21</v>
      </c>
      <c r="D100" s="42">
        <v>0</v>
      </c>
      <c r="E100" s="42">
        <v>0</v>
      </c>
      <c r="F100" s="46">
        <v>0</v>
      </c>
      <c r="G100" s="130"/>
      <c r="H100" s="125"/>
    </row>
    <row r="101" spans="1:8" ht="21" customHeight="1">
      <c r="A101" s="129"/>
      <c r="B101" s="139"/>
      <c r="C101" s="41" t="s">
        <v>22</v>
      </c>
      <c r="D101" s="42">
        <f>15000/1000</f>
        <v>15</v>
      </c>
      <c r="E101" s="42">
        <v>15</v>
      </c>
      <c r="F101" s="46">
        <f>E101/D101*100</f>
        <v>100</v>
      </c>
      <c r="G101" s="130"/>
      <c r="H101" s="125"/>
    </row>
    <row r="102" spans="1:8" ht="21" customHeight="1">
      <c r="A102" s="129"/>
      <c r="B102" s="139"/>
      <c r="C102" s="41" t="s">
        <v>23</v>
      </c>
      <c r="D102" s="42">
        <v>0</v>
      </c>
      <c r="E102" s="42">
        <v>0</v>
      </c>
      <c r="F102" s="46">
        <v>0</v>
      </c>
      <c r="G102" s="130"/>
      <c r="H102" s="126"/>
    </row>
    <row r="103" spans="1:8" ht="15.75">
      <c r="A103" s="37"/>
      <c r="B103" s="59"/>
      <c r="C103" s="51"/>
      <c r="D103" s="35"/>
      <c r="E103" s="35"/>
      <c r="F103" s="60"/>
      <c r="G103" s="8"/>
      <c r="H103" s="33"/>
    </row>
    <row r="104" spans="1:8" ht="132" customHeight="1">
      <c r="A104" s="37" t="s">
        <v>91</v>
      </c>
      <c r="B104" s="5" t="s">
        <v>46</v>
      </c>
      <c r="C104" s="48"/>
      <c r="D104" s="39">
        <f>D105+D111</f>
        <v>14177.934720000001</v>
      </c>
      <c r="E104" s="39">
        <f>E105+E111</f>
        <v>11004.422740000002</v>
      </c>
      <c r="F104" s="40">
        <f>E104/D104*100</f>
        <v>77.616542587664</v>
      </c>
      <c r="G104" s="8"/>
      <c r="H104" s="33"/>
    </row>
    <row r="105" spans="1:8" ht="38.25" customHeight="1">
      <c r="A105" s="129"/>
      <c r="B105" s="138" t="s">
        <v>47</v>
      </c>
      <c r="C105" s="41" t="s">
        <v>19</v>
      </c>
      <c r="D105" s="49">
        <f>D106+D107+D108+D109+D110</f>
        <v>10510.117470000001</v>
      </c>
      <c r="E105" s="49">
        <f>E106+E107+E108+E109+E110</f>
        <v>8198.085490000001</v>
      </c>
      <c r="F105" s="46">
        <f>E105/D105*100</f>
        <v>78.00184454075374</v>
      </c>
      <c r="G105" s="15" t="s">
        <v>167</v>
      </c>
      <c r="H105" s="112" t="s">
        <v>170</v>
      </c>
    </row>
    <row r="106" spans="1:8" ht="52.5" customHeight="1">
      <c r="A106" s="129"/>
      <c r="B106" s="138"/>
      <c r="C106" s="41" t="s">
        <v>20</v>
      </c>
      <c r="D106" s="42">
        <v>0</v>
      </c>
      <c r="E106" s="43">
        <v>0</v>
      </c>
      <c r="F106" s="46">
        <v>0</v>
      </c>
      <c r="G106" s="16" t="s">
        <v>178</v>
      </c>
      <c r="H106" s="113"/>
    </row>
    <row r="107" spans="1:8" ht="47.25" customHeight="1">
      <c r="A107" s="129"/>
      <c r="B107" s="138"/>
      <c r="C107" s="41" t="s">
        <v>21</v>
      </c>
      <c r="D107" s="42">
        <f>2095000/1000</f>
        <v>2095</v>
      </c>
      <c r="E107" s="42">
        <f>2095000/1000</f>
        <v>2095</v>
      </c>
      <c r="F107" s="46">
        <f>E107/D107*100</f>
        <v>100</v>
      </c>
      <c r="G107" s="16" t="s">
        <v>168</v>
      </c>
      <c r="H107" s="113"/>
    </row>
    <row r="108" spans="1:8" ht="95.25" customHeight="1">
      <c r="A108" s="129"/>
      <c r="B108" s="138"/>
      <c r="C108" s="41" t="s">
        <v>22</v>
      </c>
      <c r="D108" s="42">
        <f>(10507965.98+2151.49-2095000)/1000</f>
        <v>8415.117470000001</v>
      </c>
      <c r="E108" s="43">
        <f>(8195934+2151.49-2095000)/1000</f>
        <v>6103.08549</v>
      </c>
      <c r="F108" s="46">
        <f>E108/D108*100</f>
        <v>72.52525602592686</v>
      </c>
      <c r="G108" s="16" t="s">
        <v>169</v>
      </c>
      <c r="H108" s="113"/>
    </row>
    <row r="109" spans="1:8" ht="85.5" customHeight="1">
      <c r="A109" s="129"/>
      <c r="B109" s="138"/>
      <c r="C109" s="41" t="s">
        <v>24</v>
      </c>
      <c r="D109" s="42">
        <v>0</v>
      </c>
      <c r="E109" s="43">
        <v>0</v>
      </c>
      <c r="F109" s="46">
        <v>0</v>
      </c>
      <c r="G109" s="16" t="s">
        <v>176</v>
      </c>
      <c r="H109" s="113"/>
    </row>
    <row r="110" spans="1:8" ht="30.75" customHeight="1">
      <c r="A110" s="129"/>
      <c r="B110" s="138"/>
      <c r="C110" s="41" t="s">
        <v>23</v>
      </c>
      <c r="D110" s="42">
        <v>0</v>
      </c>
      <c r="E110" s="43">
        <v>0</v>
      </c>
      <c r="F110" s="46">
        <v>0</v>
      </c>
      <c r="G110" s="17"/>
      <c r="H110" s="114"/>
    </row>
    <row r="111" spans="1:8" ht="51" customHeight="1">
      <c r="A111" s="129"/>
      <c r="B111" s="140" t="s">
        <v>48</v>
      </c>
      <c r="C111" s="41" t="s">
        <v>19</v>
      </c>
      <c r="D111" s="43">
        <f>D113+D114+D115+D117+D116</f>
        <v>3667.81725</v>
      </c>
      <c r="E111" s="43">
        <f>E113+E114+E115+E117+E116</f>
        <v>2806.33725</v>
      </c>
      <c r="F111" s="61">
        <f>E111/D111*100</f>
        <v>76.51246119200732</v>
      </c>
      <c r="G111" s="14"/>
      <c r="H111" s="112" t="s">
        <v>172</v>
      </c>
    </row>
    <row r="112" spans="1:8" ht="59.25" customHeight="1">
      <c r="A112" s="129"/>
      <c r="B112" s="141"/>
      <c r="C112" s="41" t="s">
        <v>20</v>
      </c>
      <c r="D112" s="42">
        <v>0</v>
      </c>
      <c r="E112" s="62">
        <v>0</v>
      </c>
      <c r="F112" s="61">
        <v>0</v>
      </c>
      <c r="G112" s="63"/>
      <c r="H112" s="113"/>
    </row>
    <row r="113" spans="1:8" ht="103.5" customHeight="1">
      <c r="A113" s="129"/>
      <c r="B113" s="141" t="s">
        <v>105</v>
      </c>
      <c r="C113" s="41" t="s">
        <v>20</v>
      </c>
      <c r="D113" s="42">
        <v>0</v>
      </c>
      <c r="E113" s="62">
        <v>0</v>
      </c>
      <c r="F113" s="61">
        <v>0</v>
      </c>
      <c r="G113" s="64"/>
      <c r="H113" s="113"/>
    </row>
    <row r="114" spans="1:8" ht="79.5" customHeight="1">
      <c r="A114" s="129"/>
      <c r="B114" s="141"/>
      <c r="C114" s="41" t="s">
        <v>21</v>
      </c>
      <c r="D114" s="42">
        <v>2670.6</v>
      </c>
      <c r="E114" s="62">
        <f>1869420/1000</f>
        <v>1869.42</v>
      </c>
      <c r="F114" s="61">
        <f>E114/D114*100</f>
        <v>70</v>
      </c>
      <c r="G114" s="63"/>
      <c r="H114" s="113"/>
    </row>
    <row r="115" spans="1:8" ht="31.5" customHeight="1">
      <c r="A115" s="129"/>
      <c r="B115" s="141"/>
      <c r="C115" s="41" t="s">
        <v>22</v>
      </c>
      <c r="D115" s="42">
        <f>(796217.25+200986-200986)/1000</f>
        <v>796.21725</v>
      </c>
      <c r="E115" s="62">
        <f>(796217.25)/1000</f>
        <v>796.21725</v>
      </c>
      <c r="F115" s="61">
        <f>E115/D115*100</f>
        <v>100</v>
      </c>
      <c r="G115" s="63"/>
      <c r="H115" s="113"/>
    </row>
    <row r="116" spans="1:8" ht="36.75" customHeight="1">
      <c r="A116" s="129"/>
      <c r="B116" s="141"/>
      <c r="C116" s="41" t="s">
        <v>162</v>
      </c>
      <c r="D116" s="42">
        <v>201</v>
      </c>
      <c r="E116" s="62">
        <v>140.7</v>
      </c>
      <c r="F116" s="61">
        <f>E116/D116*100</f>
        <v>70</v>
      </c>
      <c r="G116" s="121"/>
      <c r="H116" s="113"/>
    </row>
    <row r="117" spans="1:8" ht="132" customHeight="1">
      <c r="A117" s="129"/>
      <c r="B117" s="142"/>
      <c r="C117" s="41" t="s">
        <v>23</v>
      </c>
      <c r="D117" s="42">
        <v>0</v>
      </c>
      <c r="E117" s="62">
        <v>0</v>
      </c>
      <c r="F117" s="61">
        <v>0</v>
      </c>
      <c r="G117" s="122"/>
      <c r="H117" s="114"/>
    </row>
    <row r="118" spans="1:8" ht="15.75">
      <c r="A118" s="37"/>
      <c r="B118" s="65"/>
      <c r="C118" s="34"/>
      <c r="D118" s="35"/>
      <c r="E118" s="35"/>
      <c r="F118" s="60"/>
      <c r="G118" s="8"/>
      <c r="H118" s="33"/>
    </row>
    <row r="119" spans="1:8" ht="24" customHeight="1">
      <c r="A119" s="129" t="s">
        <v>92</v>
      </c>
      <c r="B119" s="139" t="s">
        <v>49</v>
      </c>
      <c r="C119" s="41" t="s">
        <v>19</v>
      </c>
      <c r="D119" s="66">
        <f>D121+D122+D123+D124</f>
        <v>21.306800000000003</v>
      </c>
      <c r="E119" s="66">
        <f>E121+E122+E123+E124</f>
        <v>21.306800000000003</v>
      </c>
      <c r="F119" s="66">
        <f>E119/D119*100</f>
        <v>100</v>
      </c>
      <c r="G119" s="132" t="s">
        <v>152</v>
      </c>
      <c r="H119" s="124"/>
    </row>
    <row r="120" spans="1:8" ht="24" customHeight="1">
      <c r="A120" s="129"/>
      <c r="B120" s="139"/>
      <c r="C120" s="41" t="s">
        <v>20</v>
      </c>
      <c r="D120" s="67">
        <v>0</v>
      </c>
      <c r="E120" s="68">
        <v>0</v>
      </c>
      <c r="F120" s="69">
        <v>0</v>
      </c>
      <c r="G120" s="132"/>
      <c r="H120" s="125"/>
    </row>
    <row r="121" spans="1:8" ht="24" customHeight="1">
      <c r="A121" s="129"/>
      <c r="B121" s="139"/>
      <c r="C121" s="41" t="s">
        <v>20</v>
      </c>
      <c r="D121" s="69">
        <v>0</v>
      </c>
      <c r="E121" s="68">
        <v>0</v>
      </c>
      <c r="F121" s="67">
        <v>0</v>
      </c>
      <c r="G121" s="132"/>
      <c r="H121" s="125"/>
    </row>
    <row r="122" spans="1:8" ht="24" customHeight="1">
      <c r="A122" s="129"/>
      <c r="B122" s="139"/>
      <c r="C122" s="41" t="s">
        <v>21</v>
      </c>
      <c r="D122" s="69">
        <v>0</v>
      </c>
      <c r="E122" s="68">
        <v>0</v>
      </c>
      <c r="F122" s="67">
        <v>0</v>
      </c>
      <c r="G122" s="132"/>
      <c r="H122" s="125"/>
    </row>
    <row r="123" spans="1:8" ht="24" customHeight="1">
      <c r="A123" s="129"/>
      <c r="B123" s="139"/>
      <c r="C123" s="41" t="s">
        <v>22</v>
      </c>
      <c r="D123" s="69">
        <f>(15972.7+5334.1)/1000</f>
        <v>21.306800000000003</v>
      </c>
      <c r="E123" s="69">
        <f>(15972.7+5334.1)/1000</f>
        <v>21.306800000000003</v>
      </c>
      <c r="F123" s="67">
        <f>E123/D123*100</f>
        <v>100</v>
      </c>
      <c r="G123" s="132"/>
      <c r="H123" s="125"/>
    </row>
    <row r="124" spans="1:8" ht="24" customHeight="1">
      <c r="A124" s="129"/>
      <c r="B124" s="139"/>
      <c r="C124" s="41" t="s">
        <v>23</v>
      </c>
      <c r="D124" s="69">
        <v>0</v>
      </c>
      <c r="E124" s="68">
        <v>0</v>
      </c>
      <c r="F124" s="67">
        <v>0</v>
      </c>
      <c r="G124" s="132"/>
      <c r="H124" s="126"/>
    </row>
    <row r="125" spans="1:8" ht="15.75">
      <c r="A125" s="37"/>
      <c r="B125" s="3"/>
      <c r="C125" s="47"/>
      <c r="D125" s="70"/>
      <c r="E125" s="71"/>
      <c r="F125" s="67"/>
      <c r="G125" s="11"/>
      <c r="H125" s="33"/>
    </row>
    <row r="126" spans="1:8" ht="24.75" customHeight="1">
      <c r="A126" s="129" t="s">
        <v>93</v>
      </c>
      <c r="B126" s="139" t="s">
        <v>50</v>
      </c>
      <c r="C126" s="41" t="s">
        <v>19</v>
      </c>
      <c r="D126" s="66">
        <f>D127+D128+D129+D130</f>
        <v>10</v>
      </c>
      <c r="E126" s="66">
        <f>E127+E128+E129+E130</f>
        <v>9.25</v>
      </c>
      <c r="F126" s="66">
        <f>E126/D126*100</f>
        <v>92.5</v>
      </c>
      <c r="G126" s="132" t="s">
        <v>111</v>
      </c>
      <c r="H126" s="109" t="s">
        <v>180</v>
      </c>
    </row>
    <row r="127" spans="1:8" ht="24.75" customHeight="1">
      <c r="A127" s="129"/>
      <c r="B127" s="139"/>
      <c r="C127" s="41" t="s">
        <v>20</v>
      </c>
      <c r="D127" s="69">
        <v>0</v>
      </c>
      <c r="E127" s="68">
        <v>0</v>
      </c>
      <c r="F127" s="67">
        <v>0</v>
      </c>
      <c r="G127" s="132"/>
      <c r="H127" s="110"/>
    </row>
    <row r="128" spans="1:8" ht="24.75" customHeight="1">
      <c r="A128" s="129"/>
      <c r="B128" s="139"/>
      <c r="C128" s="41" t="s">
        <v>21</v>
      </c>
      <c r="D128" s="69">
        <v>0</v>
      </c>
      <c r="E128" s="68">
        <v>0</v>
      </c>
      <c r="F128" s="67">
        <v>0</v>
      </c>
      <c r="G128" s="132"/>
      <c r="H128" s="110"/>
    </row>
    <row r="129" spans="1:8" ht="24.75" customHeight="1">
      <c r="A129" s="129"/>
      <c r="B129" s="139"/>
      <c r="C129" s="41" t="s">
        <v>22</v>
      </c>
      <c r="D129" s="69">
        <f>10000/1000</f>
        <v>10</v>
      </c>
      <c r="E129" s="68">
        <f>9250/1000</f>
        <v>9.25</v>
      </c>
      <c r="F129" s="67">
        <f>E129/D129*100</f>
        <v>92.5</v>
      </c>
      <c r="G129" s="132"/>
      <c r="H129" s="110"/>
    </row>
    <row r="130" spans="1:8" ht="24.75" customHeight="1">
      <c r="A130" s="129"/>
      <c r="B130" s="139"/>
      <c r="C130" s="41" t="s">
        <v>23</v>
      </c>
      <c r="D130" s="69">
        <v>0</v>
      </c>
      <c r="E130" s="68">
        <v>0</v>
      </c>
      <c r="F130" s="67">
        <v>0</v>
      </c>
      <c r="G130" s="132"/>
      <c r="H130" s="111"/>
    </row>
    <row r="131" spans="1:8" ht="99" customHeight="1">
      <c r="A131" s="37" t="s">
        <v>94</v>
      </c>
      <c r="B131" s="5" t="s">
        <v>51</v>
      </c>
      <c r="C131" s="48"/>
      <c r="D131" s="66">
        <f>D132+D137+D142+D148+D156+D161+D166+D172</f>
        <v>16130.72285</v>
      </c>
      <c r="E131" s="66">
        <f>E132+E137+E142+E148+E156+E161+E166+E172</f>
        <v>13637.851410000001</v>
      </c>
      <c r="F131" s="66">
        <f>E131/D131*100</f>
        <v>84.54581692847076</v>
      </c>
      <c r="G131" s="11"/>
      <c r="H131" s="33"/>
    </row>
    <row r="132" spans="1:8" ht="21" customHeight="1">
      <c r="A132" s="129"/>
      <c r="B132" s="149" t="s">
        <v>52</v>
      </c>
      <c r="C132" s="41" t="s">
        <v>19</v>
      </c>
      <c r="D132" s="67">
        <f>D133+D134+D135+D136</f>
        <v>0</v>
      </c>
      <c r="E132" s="67">
        <f>E133+E134+E135+E136</f>
        <v>0</v>
      </c>
      <c r="F132" s="67">
        <v>0</v>
      </c>
      <c r="G132" s="143" t="s">
        <v>112</v>
      </c>
      <c r="H132" s="144"/>
    </row>
    <row r="133" spans="1:8" ht="21" customHeight="1">
      <c r="A133" s="129"/>
      <c r="B133" s="149"/>
      <c r="C133" s="41" t="s">
        <v>20</v>
      </c>
      <c r="D133" s="67">
        <v>0</v>
      </c>
      <c r="E133" s="72">
        <v>0</v>
      </c>
      <c r="F133" s="67">
        <v>0</v>
      </c>
      <c r="G133" s="145"/>
      <c r="H133" s="146"/>
    </row>
    <row r="134" spans="1:8" ht="21" customHeight="1">
      <c r="A134" s="129"/>
      <c r="B134" s="149"/>
      <c r="C134" s="41" t="s">
        <v>21</v>
      </c>
      <c r="D134" s="67">
        <v>0</v>
      </c>
      <c r="E134" s="72">
        <v>0</v>
      </c>
      <c r="F134" s="67">
        <v>0</v>
      </c>
      <c r="G134" s="145"/>
      <c r="H134" s="146"/>
    </row>
    <row r="135" spans="1:8" ht="21" customHeight="1">
      <c r="A135" s="129"/>
      <c r="B135" s="149"/>
      <c r="C135" s="41" t="s">
        <v>22</v>
      </c>
      <c r="D135" s="67">
        <v>0</v>
      </c>
      <c r="E135" s="72">
        <v>0</v>
      </c>
      <c r="F135" s="67">
        <v>0</v>
      </c>
      <c r="G135" s="145"/>
      <c r="H135" s="146"/>
    </row>
    <row r="136" spans="1:8" ht="21" customHeight="1">
      <c r="A136" s="129"/>
      <c r="B136" s="149"/>
      <c r="C136" s="41" t="s">
        <v>23</v>
      </c>
      <c r="D136" s="67">
        <v>0</v>
      </c>
      <c r="E136" s="72">
        <v>0</v>
      </c>
      <c r="F136" s="67">
        <v>0</v>
      </c>
      <c r="G136" s="147"/>
      <c r="H136" s="148"/>
    </row>
    <row r="137" spans="1:8" ht="18" customHeight="1">
      <c r="A137" s="129"/>
      <c r="B137" s="138" t="s">
        <v>53</v>
      </c>
      <c r="C137" s="41" t="s">
        <v>19</v>
      </c>
      <c r="D137" s="46">
        <f>D138+D139+D140+D141</f>
        <v>108.28197</v>
      </c>
      <c r="E137" s="46">
        <f>E138+E139+E140+E141</f>
        <v>108.28197</v>
      </c>
      <c r="F137" s="46">
        <f>E137/D137*100</f>
        <v>100</v>
      </c>
      <c r="G137" s="130" t="s">
        <v>153</v>
      </c>
      <c r="H137" s="124"/>
    </row>
    <row r="138" spans="1:8" ht="18" customHeight="1">
      <c r="A138" s="129"/>
      <c r="B138" s="138"/>
      <c r="C138" s="41" t="s">
        <v>20</v>
      </c>
      <c r="D138" s="43">
        <v>0</v>
      </c>
      <c r="E138" s="43">
        <v>0</v>
      </c>
      <c r="F138" s="46">
        <v>0</v>
      </c>
      <c r="G138" s="130"/>
      <c r="H138" s="125"/>
    </row>
    <row r="139" spans="1:8" ht="18" customHeight="1">
      <c r="A139" s="129"/>
      <c r="B139" s="138"/>
      <c r="C139" s="41" t="s">
        <v>21</v>
      </c>
      <c r="D139" s="43">
        <v>0</v>
      </c>
      <c r="E139" s="43">
        <v>0</v>
      </c>
      <c r="F139" s="46">
        <v>0</v>
      </c>
      <c r="G139" s="130"/>
      <c r="H139" s="125"/>
    </row>
    <row r="140" spans="1:8" ht="18" customHeight="1">
      <c r="A140" s="129"/>
      <c r="B140" s="138"/>
      <c r="C140" s="41" t="s">
        <v>22</v>
      </c>
      <c r="D140" s="43">
        <f>108281.97/1000</f>
        <v>108.28197</v>
      </c>
      <c r="E140" s="43">
        <f>108281.97/1000</f>
        <v>108.28197</v>
      </c>
      <c r="F140" s="46">
        <f>E140/D140*100</f>
        <v>100</v>
      </c>
      <c r="G140" s="130"/>
      <c r="H140" s="125"/>
    </row>
    <row r="141" spans="1:8" ht="18" customHeight="1">
      <c r="A141" s="129"/>
      <c r="B141" s="138"/>
      <c r="C141" s="41" t="s">
        <v>23</v>
      </c>
      <c r="D141" s="43">
        <v>0</v>
      </c>
      <c r="E141" s="43">
        <v>0</v>
      </c>
      <c r="F141" s="46">
        <v>0</v>
      </c>
      <c r="G141" s="130"/>
      <c r="H141" s="126"/>
    </row>
    <row r="142" spans="1:8" ht="75.75" customHeight="1">
      <c r="A142" s="129"/>
      <c r="B142" s="131" t="s">
        <v>54</v>
      </c>
      <c r="C142" s="41" t="s">
        <v>19</v>
      </c>
      <c r="D142" s="46">
        <f>D143+D144+D146+D147+D145</f>
        <v>1039.46345</v>
      </c>
      <c r="E142" s="46">
        <f>E143+E144+E146+E147+E145</f>
        <v>3.1634499999999997</v>
      </c>
      <c r="F142" s="46">
        <f>E142/D142*100</f>
        <v>0.3043348950845746</v>
      </c>
      <c r="G142" s="130" t="s">
        <v>171</v>
      </c>
      <c r="H142" s="109" t="s">
        <v>179</v>
      </c>
    </row>
    <row r="143" spans="1:8" ht="69.75" customHeight="1">
      <c r="A143" s="129"/>
      <c r="B143" s="131"/>
      <c r="C143" s="41" t="s">
        <v>20</v>
      </c>
      <c r="D143" s="43">
        <v>0</v>
      </c>
      <c r="E143" s="43">
        <v>0</v>
      </c>
      <c r="F143" s="46">
        <v>0</v>
      </c>
      <c r="G143" s="130"/>
      <c r="H143" s="110"/>
    </row>
    <row r="144" spans="1:8" ht="66" customHeight="1">
      <c r="A144" s="129"/>
      <c r="B144" s="131"/>
      <c r="C144" s="101" t="s">
        <v>21</v>
      </c>
      <c r="D144" s="102">
        <v>0</v>
      </c>
      <c r="E144" s="102">
        <v>0</v>
      </c>
      <c r="F144" s="103">
        <v>0</v>
      </c>
      <c r="G144" s="130"/>
      <c r="H144" s="110"/>
    </row>
    <row r="145" spans="1:8" ht="71.25" customHeight="1">
      <c r="A145" s="129"/>
      <c r="B145" s="131"/>
      <c r="C145" s="101" t="s">
        <v>24</v>
      </c>
      <c r="D145" s="102">
        <f>1036300/1000</f>
        <v>1036.3</v>
      </c>
      <c r="E145" s="102">
        <v>0</v>
      </c>
      <c r="F145" s="103">
        <v>0</v>
      </c>
      <c r="G145" s="130"/>
      <c r="H145" s="110"/>
    </row>
    <row r="146" spans="1:8" ht="73.5" customHeight="1">
      <c r="A146" s="129"/>
      <c r="B146" s="131"/>
      <c r="C146" s="41" t="s">
        <v>22</v>
      </c>
      <c r="D146" s="43">
        <f>(3163.45)/1000</f>
        <v>3.1634499999999997</v>
      </c>
      <c r="E146" s="43">
        <f>3163.45/1000</f>
        <v>3.1634499999999997</v>
      </c>
      <c r="F146" s="46">
        <f>E146/D146*100</f>
        <v>100</v>
      </c>
      <c r="G146" s="130"/>
      <c r="H146" s="110"/>
    </row>
    <row r="147" spans="1:8" ht="75" customHeight="1">
      <c r="A147" s="129"/>
      <c r="B147" s="131"/>
      <c r="C147" s="41" t="s">
        <v>23</v>
      </c>
      <c r="D147" s="43">
        <v>0</v>
      </c>
      <c r="E147" s="43">
        <v>0</v>
      </c>
      <c r="F147" s="46">
        <v>0</v>
      </c>
      <c r="G147" s="130"/>
      <c r="H147" s="111"/>
    </row>
    <row r="148" spans="1:8" ht="102" customHeight="1">
      <c r="A148" s="129"/>
      <c r="B148" s="140" t="s">
        <v>107</v>
      </c>
      <c r="C148" s="41" t="s">
        <v>19</v>
      </c>
      <c r="D148" s="46">
        <f>D149+D150+D151+D153+D152</f>
        <v>12418.37144</v>
      </c>
      <c r="E148" s="46">
        <f>E149+E150+E151+E153+E152</f>
        <v>10961.800000000001</v>
      </c>
      <c r="F148" s="46">
        <f>E148/D148*100</f>
        <v>88.2708336834866</v>
      </c>
      <c r="G148" s="15"/>
      <c r="H148" s="112" t="s">
        <v>0</v>
      </c>
    </row>
    <row r="149" spans="1:8" ht="71.25" customHeight="1">
      <c r="A149" s="129"/>
      <c r="B149" s="141"/>
      <c r="C149" s="41" t="s">
        <v>20</v>
      </c>
      <c r="D149" s="43">
        <v>0</v>
      </c>
      <c r="E149" s="43">
        <v>0</v>
      </c>
      <c r="F149" s="46">
        <v>0</v>
      </c>
      <c r="G149" s="16" t="s">
        <v>113</v>
      </c>
      <c r="H149" s="113"/>
    </row>
    <row r="150" spans="1:8" ht="162" customHeight="1">
      <c r="A150" s="129"/>
      <c r="B150" s="141" t="s">
        <v>106</v>
      </c>
      <c r="C150" s="41" t="s">
        <v>21</v>
      </c>
      <c r="D150" s="43">
        <f>11473700/1000</f>
        <v>11473.7</v>
      </c>
      <c r="E150" s="43">
        <v>10119.1</v>
      </c>
      <c r="F150" s="46">
        <f>E150/D150*100</f>
        <v>88.1938694579778</v>
      </c>
      <c r="G150" s="16" t="s">
        <v>118</v>
      </c>
      <c r="H150" s="113"/>
    </row>
    <row r="151" spans="1:8" ht="177" customHeight="1">
      <c r="A151" s="129"/>
      <c r="B151" s="141"/>
      <c r="C151" s="41" t="s">
        <v>22</v>
      </c>
      <c r="D151" s="43">
        <f>(944671.44-863700)/1000</f>
        <v>80.97143999999994</v>
      </c>
      <c r="E151" s="43">
        <f>81</f>
        <v>81</v>
      </c>
      <c r="F151" s="46">
        <f>E151/D151*100</f>
        <v>100.035271695798</v>
      </c>
      <c r="G151" s="16" t="s">
        <v>130</v>
      </c>
      <c r="H151" s="113"/>
    </row>
    <row r="152" spans="1:8" ht="78.75" customHeight="1">
      <c r="A152" s="129"/>
      <c r="B152" s="141"/>
      <c r="C152" s="105" t="s">
        <v>162</v>
      </c>
      <c r="D152" s="104">
        <f>863700/1000</f>
        <v>863.7</v>
      </c>
      <c r="E152" s="104">
        <v>761.7</v>
      </c>
      <c r="F152" s="46">
        <f>E152/D152*100</f>
        <v>88.1903438693991</v>
      </c>
      <c r="G152" s="136" t="s">
        <v>119</v>
      </c>
      <c r="H152" s="113"/>
    </row>
    <row r="153" spans="1:8" ht="67.5" customHeight="1">
      <c r="A153" s="129"/>
      <c r="B153" s="141"/>
      <c r="C153" s="150" t="s">
        <v>23</v>
      </c>
      <c r="D153" s="153">
        <v>0</v>
      </c>
      <c r="E153" s="153">
        <v>0</v>
      </c>
      <c r="F153" s="156">
        <v>0</v>
      </c>
      <c r="G153" s="136"/>
      <c r="H153" s="113"/>
    </row>
    <row r="154" spans="1:8" ht="87.75" customHeight="1">
      <c r="A154" s="129"/>
      <c r="B154" s="141"/>
      <c r="C154" s="151"/>
      <c r="D154" s="154"/>
      <c r="E154" s="154"/>
      <c r="F154" s="157"/>
      <c r="G154" s="136"/>
      <c r="H154" s="113"/>
    </row>
    <row r="155" spans="1:8" ht="177" customHeight="1" hidden="1">
      <c r="A155" s="129"/>
      <c r="B155" s="142"/>
      <c r="C155" s="152"/>
      <c r="D155" s="155"/>
      <c r="E155" s="155"/>
      <c r="F155" s="158"/>
      <c r="G155" s="137"/>
      <c r="H155" s="114"/>
    </row>
    <row r="156" spans="1:8" ht="20.25" customHeight="1">
      <c r="A156" s="129"/>
      <c r="B156" s="131" t="s">
        <v>55</v>
      </c>
      <c r="C156" s="41" t="s">
        <v>19</v>
      </c>
      <c r="D156" s="67">
        <f>D157+D158+D159+D160</f>
        <v>13.79729</v>
      </c>
      <c r="E156" s="67">
        <f>E157+E158+E159+E160</f>
        <v>13.79729</v>
      </c>
      <c r="F156" s="46">
        <f>E156/D156*100</f>
        <v>100</v>
      </c>
      <c r="G156" s="135" t="s">
        <v>154</v>
      </c>
      <c r="H156" s="124"/>
    </row>
    <row r="157" spans="1:8" ht="20.25" customHeight="1">
      <c r="A157" s="129"/>
      <c r="B157" s="131"/>
      <c r="C157" s="41" t="s">
        <v>20</v>
      </c>
      <c r="D157" s="67">
        <v>0</v>
      </c>
      <c r="E157" s="72">
        <v>0</v>
      </c>
      <c r="F157" s="46">
        <v>0</v>
      </c>
      <c r="G157" s="136"/>
      <c r="H157" s="125"/>
    </row>
    <row r="158" spans="1:8" ht="20.25" customHeight="1">
      <c r="A158" s="129"/>
      <c r="B158" s="131"/>
      <c r="C158" s="41" t="s">
        <v>21</v>
      </c>
      <c r="D158" s="67">
        <v>0</v>
      </c>
      <c r="E158" s="72">
        <v>0</v>
      </c>
      <c r="F158" s="46">
        <v>0</v>
      </c>
      <c r="G158" s="136"/>
      <c r="H158" s="125"/>
    </row>
    <row r="159" spans="1:8" ht="20.25" customHeight="1">
      <c r="A159" s="129"/>
      <c r="B159" s="131"/>
      <c r="C159" s="41" t="s">
        <v>22</v>
      </c>
      <c r="D159" s="67">
        <f>13797.29/1000</f>
        <v>13.79729</v>
      </c>
      <c r="E159" s="67">
        <f>13797.29/1000</f>
        <v>13.79729</v>
      </c>
      <c r="F159" s="46">
        <f>E159/D159*100</f>
        <v>100</v>
      </c>
      <c r="G159" s="136"/>
      <c r="H159" s="125"/>
    </row>
    <row r="160" spans="1:8" ht="20.25" customHeight="1">
      <c r="A160" s="129"/>
      <c r="B160" s="131"/>
      <c r="C160" s="41" t="s">
        <v>23</v>
      </c>
      <c r="D160" s="67">
        <v>0</v>
      </c>
      <c r="E160" s="72">
        <v>0</v>
      </c>
      <c r="F160" s="46">
        <v>0</v>
      </c>
      <c r="G160" s="137"/>
      <c r="H160" s="126"/>
    </row>
    <row r="161" spans="1:8" ht="23.25" customHeight="1">
      <c r="A161" s="129"/>
      <c r="B161" s="131" t="s">
        <v>56</v>
      </c>
      <c r="C161" s="41" t="s">
        <v>19</v>
      </c>
      <c r="D161" s="67">
        <f>D162+D163+D164+D165</f>
        <v>32.517</v>
      </c>
      <c r="E161" s="67">
        <f>E162+E163+E164+E165</f>
        <v>32.517</v>
      </c>
      <c r="F161" s="46">
        <f>E161/D161*100</f>
        <v>100</v>
      </c>
      <c r="G161" s="135" t="s">
        <v>155</v>
      </c>
      <c r="H161" s="175"/>
    </row>
    <row r="162" spans="1:8" ht="23.25" customHeight="1">
      <c r="A162" s="129"/>
      <c r="B162" s="131"/>
      <c r="C162" s="41" t="s">
        <v>20</v>
      </c>
      <c r="D162" s="67">
        <v>0</v>
      </c>
      <c r="E162" s="72">
        <v>0</v>
      </c>
      <c r="F162" s="46">
        <v>0</v>
      </c>
      <c r="G162" s="136"/>
      <c r="H162" s="176"/>
    </row>
    <row r="163" spans="1:8" ht="23.25" customHeight="1">
      <c r="A163" s="129"/>
      <c r="B163" s="131"/>
      <c r="C163" s="41" t="s">
        <v>21</v>
      </c>
      <c r="D163" s="67">
        <v>0</v>
      </c>
      <c r="E163" s="72">
        <v>0</v>
      </c>
      <c r="F163" s="46">
        <v>0</v>
      </c>
      <c r="G163" s="136"/>
      <c r="H163" s="176"/>
    </row>
    <row r="164" spans="1:8" ht="23.25" customHeight="1">
      <c r="A164" s="129"/>
      <c r="B164" s="131"/>
      <c r="C164" s="41" t="s">
        <v>22</v>
      </c>
      <c r="D164" s="67">
        <f>32517/1000</f>
        <v>32.517</v>
      </c>
      <c r="E164" s="67">
        <f>32517/1000</f>
        <v>32.517</v>
      </c>
      <c r="F164" s="46">
        <f>E164/D164*100</f>
        <v>100</v>
      </c>
      <c r="G164" s="136"/>
      <c r="H164" s="176"/>
    </row>
    <row r="165" spans="1:8" ht="23.25" customHeight="1">
      <c r="A165" s="129"/>
      <c r="B165" s="131"/>
      <c r="C165" s="41" t="s">
        <v>23</v>
      </c>
      <c r="D165" s="67">
        <v>0</v>
      </c>
      <c r="E165" s="72">
        <v>0</v>
      </c>
      <c r="F165" s="67">
        <v>0</v>
      </c>
      <c r="G165" s="137"/>
      <c r="H165" s="177"/>
    </row>
    <row r="166" spans="1:8" ht="68.25" customHeight="1">
      <c r="A166" s="129"/>
      <c r="B166" s="138" t="s">
        <v>57</v>
      </c>
      <c r="C166" s="41" t="s">
        <v>19</v>
      </c>
      <c r="D166" s="46">
        <f>D167+D168+D169+D170+D171</f>
        <v>2266.3017</v>
      </c>
      <c r="E166" s="46">
        <f>E167+E168+E169+E170+E171</f>
        <v>2266.3017</v>
      </c>
      <c r="F166" s="46">
        <f>E166/D166*100</f>
        <v>100</v>
      </c>
      <c r="G166" s="15" t="s">
        <v>114</v>
      </c>
      <c r="H166" s="124"/>
    </row>
    <row r="167" spans="1:8" ht="65.25" customHeight="1">
      <c r="A167" s="129"/>
      <c r="B167" s="138"/>
      <c r="C167" s="41" t="s">
        <v>20</v>
      </c>
      <c r="D167" s="46">
        <v>0</v>
      </c>
      <c r="E167" s="46">
        <v>0</v>
      </c>
      <c r="F167" s="46">
        <v>0</v>
      </c>
      <c r="G167" s="16" t="s">
        <v>115</v>
      </c>
      <c r="H167" s="125"/>
    </row>
    <row r="168" spans="1:8" ht="66" customHeight="1">
      <c r="A168" s="129"/>
      <c r="B168" s="138"/>
      <c r="C168" s="41" t="s">
        <v>21</v>
      </c>
      <c r="D168" s="46">
        <v>405</v>
      </c>
      <c r="E168" s="46">
        <v>405</v>
      </c>
      <c r="F168" s="46">
        <f>E168/D168*100</f>
        <v>100</v>
      </c>
      <c r="G168" s="16" t="s">
        <v>116</v>
      </c>
      <c r="H168" s="125"/>
    </row>
    <row r="169" spans="1:8" ht="33.75" customHeight="1">
      <c r="A169" s="129"/>
      <c r="B169" s="138"/>
      <c r="C169" s="41" t="s">
        <v>24</v>
      </c>
      <c r="D169" s="46">
        <v>0</v>
      </c>
      <c r="E169" s="46">
        <v>0</v>
      </c>
      <c r="F169" s="46">
        <v>0</v>
      </c>
      <c r="G169" s="16" t="s">
        <v>117</v>
      </c>
      <c r="H169" s="125"/>
    </row>
    <row r="170" spans="1:8" ht="45.75" customHeight="1">
      <c r="A170" s="129"/>
      <c r="B170" s="138"/>
      <c r="C170" s="41" t="s">
        <v>22</v>
      </c>
      <c r="D170" s="46">
        <f>(2266301.7-405000)/1000</f>
        <v>1861.3017000000002</v>
      </c>
      <c r="E170" s="46">
        <f>(2266301.7-405000)/1000</f>
        <v>1861.3017000000002</v>
      </c>
      <c r="F170" s="46">
        <f>E170/D170*100</f>
        <v>100</v>
      </c>
      <c r="G170" s="16" t="s">
        <v>156</v>
      </c>
      <c r="H170" s="125"/>
    </row>
    <row r="171" spans="1:8" ht="35.25" customHeight="1">
      <c r="A171" s="129"/>
      <c r="B171" s="138"/>
      <c r="C171" s="41" t="s">
        <v>23</v>
      </c>
      <c r="D171" s="46">
        <v>0</v>
      </c>
      <c r="E171" s="46">
        <v>0</v>
      </c>
      <c r="F171" s="46">
        <v>0</v>
      </c>
      <c r="G171" s="17" t="s">
        <v>157</v>
      </c>
      <c r="H171" s="126"/>
    </row>
    <row r="172" spans="1:8" ht="34.5" customHeight="1">
      <c r="A172" s="129"/>
      <c r="B172" s="131" t="s">
        <v>59</v>
      </c>
      <c r="C172" s="41" t="s">
        <v>19</v>
      </c>
      <c r="D172" s="49">
        <f>D173+D174+D175+D176</f>
        <v>251.99</v>
      </c>
      <c r="E172" s="49">
        <f>E173+E174+E175+E176</f>
        <v>251.99</v>
      </c>
      <c r="F172" s="46">
        <f>E172/D172*100</f>
        <v>100</v>
      </c>
      <c r="G172" s="130" t="s">
        <v>175</v>
      </c>
      <c r="H172" s="124"/>
    </row>
    <row r="173" spans="1:8" ht="34.5" customHeight="1">
      <c r="A173" s="129"/>
      <c r="B173" s="131"/>
      <c r="C173" s="41" t="s">
        <v>20</v>
      </c>
      <c r="D173" s="42">
        <v>0</v>
      </c>
      <c r="E173" s="42">
        <v>0</v>
      </c>
      <c r="F173" s="46">
        <v>0</v>
      </c>
      <c r="G173" s="130"/>
      <c r="H173" s="125"/>
    </row>
    <row r="174" spans="1:8" ht="34.5" customHeight="1">
      <c r="A174" s="129"/>
      <c r="B174" s="131"/>
      <c r="C174" s="41" t="s">
        <v>21</v>
      </c>
      <c r="D174" s="42">
        <v>0</v>
      </c>
      <c r="E174" s="42">
        <v>0</v>
      </c>
      <c r="F174" s="46">
        <v>0</v>
      </c>
      <c r="G174" s="130"/>
      <c r="H174" s="125"/>
    </row>
    <row r="175" spans="1:8" ht="34.5" customHeight="1">
      <c r="A175" s="129"/>
      <c r="B175" s="131"/>
      <c r="C175" s="41" t="s">
        <v>22</v>
      </c>
      <c r="D175" s="42">
        <f>251990/1000</f>
        <v>251.99</v>
      </c>
      <c r="E175" s="42">
        <f>251990/1000</f>
        <v>251.99</v>
      </c>
      <c r="F175" s="46">
        <f>E175/D175*100</f>
        <v>100</v>
      </c>
      <c r="G175" s="130"/>
      <c r="H175" s="125"/>
    </row>
    <row r="176" spans="1:8" ht="34.5" customHeight="1">
      <c r="A176" s="129"/>
      <c r="B176" s="131"/>
      <c r="C176" s="41" t="s">
        <v>23</v>
      </c>
      <c r="D176" s="42">
        <v>0</v>
      </c>
      <c r="E176" s="42">
        <v>0</v>
      </c>
      <c r="F176" s="46">
        <v>0</v>
      </c>
      <c r="G176" s="130"/>
      <c r="H176" s="126"/>
    </row>
    <row r="177" spans="1:8" ht="15.75">
      <c r="A177" s="37"/>
      <c r="B177" s="73"/>
      <c r="C177" s="41"/>
      <c r="D177" s="74"/>
      <c r="E177" s="39"/>
      <c r="F177" s="60"/>
      <c r="G177" s="8"/>
      <c r="H177" s="33"/>
    </row>
    <row r="178" spans="1:8" ht="19.5" customHeight="1">
      <c r="A178" s="129" t="s">
        <v>95</v>
      </c>
      <c r="B178" s="139" t="s">
        <v>58</v>
      </c>
      <c r="C178" s="41" t="s">
        <v>19</v>
      </c>
      <c r="D178" s="40">
        <f>D179+D180+D181+D182</f>
        <v>62.56833</v>
      </c>
      <c r="E178" s="40">
        <f>E179+E180+E181+E182</f>
        <v>62.56833</v>
      </c>
      <c r="F178" s="40">
        <f>E178/D178*100</f>
        <v>100</v>
      </c>
      <c r="G178" s="130" t="s">
        <v>120</v>
      </c>
      <c r="H178" s="124"/>
    </row>
    <row r="179" spans="1:8" ht="19.5" customHeight="1">
      <c r="A179" s="129"/>
      <c r="B179" s="139"/>
      <c r="C179" s="41" t="s">
        <v>20</v>
      </c>
      <c r="D179" s="43">
        <v>0</v>
      </c>
      <c r="E179" s="43">
        <v>0</v>
      </c>
      <c r="F179" s="46">
        <v>0</v>
      </c>
      <c r="G179" s="130"/>
      <c r="H179" s="125"/>
    </row>
    <row r="180" spans="1:8" ht="19.5" customHeight="1">
      <c r="A180" s="129"/>
      <c r="B180" s="139"/>
      <c r="C180" s="41" t="s">
        <v>21</v>
      </c>
      <c r="D180" s="43">
        <v>0</v>
      </c>
      <c r="E180" s="43">
        <v>0</v>
      </c>
      <c r="F180" s="46">
        <v>0</v>
      </c>
      <c r="G180" s="130"/>
      <c r="H180" s="125"/>
    </row>
    <row r="181" spans="1:8" ht="19.5" customHeight="1">
      <c r="A181" s="129"/>
      <c r="B181" s="139"/>
      <c r="C181" s="41" t="s">
        <v>22</v>
      </c>
      <c r="D181" s="43">
        <f>62568.33/1000</f>
        <v>62.56833</v>
      </c>
      <c r="E181" s="43">
        <f>62568.33/1000</f>
        <v>62.56833</v>
      </c>
      <c r="F181" s="46">
        <f>E181/D181*100</f>
        <v>100</v>
      </c>
      <c r="G181" s="130"/>
      <c r="H181" s="125"/>
    </row>
    <row r="182" spans="1:8" ht="19.5" customHeight="1">
      <c r="A182" s="129"/>
      <c r="B182" s="139"/>
      <c r="C182" s="41" t="s">
        <v>23</v>
      </c>
      <c r="D182" s="43">
        <v>0</v>
      </c>
      <c r="E182" s="43">
        <v>0</v>
      </c>
      <c r="F182" s="46">
        <v>0</v>
      </c>
      <c r="G182" s="130"/>
      <c r="H182" s="126"/>
    </row>
    <row r="183" spans="1:8" ht="15.75">
      <c r="A183" s="37"/>
      <c r="B183" s="75"/>
      <c r="C183" s="38"/>
      <c r="D183" s="39"/>
      <c r="E183" s="39"/>
      <c r="F183" s="60"/>
      <c r="G183" s="8"/>
      <c r="H183" s="33"/>
    </row>
    <row r="184" spans="1:8" ht="85.5" customHeight="1">
      <c r="A184" s="37" t="s">
        <v>96</v>
      </c>
      <c r="B184" s="5" t="s">
        <v>60</v>
      </c>
      <c r="C184" s="48"/>
      <c r="D184" s="40">
        <f>D185+D190+D195+D200</f>
        <v>12892.175140000001</v>
      </c>
      <c r="E184" s="40">
        <f>E185+E190+E195+E200</f>
        <v>12892.175140000001</v>
      </c>
      <c r="F184" s="40">
        <f>E184/D184*100</f>
        <v>100</v>
      </c>
      <c r="G184" s="8"/>
      <c r="H184" s="33"/>
    </row>
    <row r="185" spans="1:8" ht="21.75" customHeight="1">
      <c r="A185" s="129"/>
      <c r="B185" s="131" t="s">
        <v>9</v>
      </c>
      <c r="C185" s="41" t="s">
        <v>19</v>
      </c>
      <c r="D185" s="46">
        <f>D186+D187+D188+D189</f>
        <v>8491.31414</v>
      </c>
      <c r="E185" s="46">
        <f>E186+E187+E188+E189</f>
        <v>8491.31414</v>
      </c>
      <c r="F185" s="46">
        <f>E185/D185*100</f>
        <v>100</v>
      </c>
      <c r="G185" s="130" t="s">
        <v>61</v>
      </c>
      <c r="H185" s="124"/>
    </row>
    <row r="186" spans="1:8" ht="21.75" customHeight="1">
      <c r="A186" s="129"/>
      <c r="B186" s="131"/>
      <c r="C186" s="41" t="s">
        <v>20</v>
      </c>
      <c r="D186" s="46">
        <v>0</v>
      </c>
      <c r="E186" s="46">
        <v>0</v>
      </c>
      <c r="F186" s="46">
        <v>0</v>
      </c>
      <c r="G186" s="130"/>
      <c r="H186" s="125"/>
    </row>
    <row r="187" spans="1:8" ht="21.75" customHeight="1">
      <c r="A187" s="129"/>
      <c r="B187" s="131"/>
      <c r="C187" s="41" t="s">
        <v>21</v>
      </c>
      <c r="D187" s="46">
        <v>0</v>
      </c>
      <c r="E187" s="46">
        <v>0</v>
      </c>
      <c r="F187" s="46">
        <v>0</v>
      </c>
      <c r="G187" s="130"/>
      <c r="H187" s="125"/>
    </row>
    <row r="188" spans="1:8" ht="21.75" customHeight="1">
      <c r="A188" s="129"/>
      <c r="B188" s="131"/>
      <c r="C188" s="41" t="s">
        <v>22</v>
      </c>
      <c r="D188" s="46">
        <f>8491314.14/1000</f>
        <v>8491.31414</v>
      </c>
      <c r="E188" s="46">
        <f>8491314.14/1000</f>
        <v>8491.31414</v>
      </c>
      <c r="F188" s="46">
        <f>E188/D188*100</f>
        <v>100</v>
      </c>
      <c r="G188" s="130"/>
      <c r="H188" s="125"/>
    </row>
    <row r="189" spans="1:8" ht="21.75" customHeight="1">
      <c r="A189" s="129"/>
      <c r="B189" s="131"/>
      <c r="C189" s="41" t="s">
        <v>23</v>
      </c>
      <c r="D189" s="46">
        <v>0</v>
      </c>
      <c r="E189" s="46">
        <v>0</v>
      </c>
      <c r="F189" s="46">
        <v>0</v>
      </c>
      <c r="G189" s="130"/>
      <c r="H189" s="126"/>
    </row>
    <row r="190" spans="1:8" ht="78" customHeight="1">
      <c r="A190" s="129"/>
      <c r="B190" s="18" t="s">
        <v>25</v>
      </c>
      <c r="C190" s="41" t="s">
        <v>19</v>
      </c>
      <c r="D190" s="46">
        <f>D191+D192+D193+D194</f>
        <v>515.561</v>
      </c>
      <c r="E190" s="46">
        <f>E191+E192+E193+E194</f>
        <v>515.561</v>
      </c>
      <c r="F190" s="46">
        <f>E190/D190*100</f>
        <v>100</v>
      </c>
      <c r="G190" s="15" t="s">
        <v>121</v>
      </c>
      <c r="H190" s="124"/>
    </row>
    <row r="191" spans="1:8" ht="84" customHeight="1">
      <c r="A191" s="129"/>
      <c r="B191" s="19" t="s">
        <v>123</v>
      </c>
      <c r="C191" s="41" t="s">
        <v>20</v>
      </c>
      <c r="D191" s="46">
        <v>0</v>
      </c>
      <c r="E191" s="46">
        <v>0</v>
      </c>
      <c r="F191" s="46">
        <v>0</v>
      </c>
      <c r="G191" s="16" t="s">
        <v>122</v>
      </c>
      <c r="H191" s="125"/>
    </row>
    <row r="192" spans="1:8" ht="64.5" customHeight="1">
      <c r="A192" s="129"/>
      <c r="B192" s="19"/>
      <c r="C192" s="41" t="s">
        <v>21</v>
      </c>
      <c r="D192" s="46">
        <f>300000/1000</f>
        <v>300</v>
      </c>
      <c r="E192" s="46">
        <v>300</v>
      </c>
      <c r="F192" s="103">
        <f>E192/D192*100</f>
        <v>100</v>
      </c>
      <c r="G192" s="16" t="s">
        <v>124</v>
      </c>
      <c r="H192" s="125"/>
    </row>
    <row r="193" spans="1:8" ht="34.5" customHeight="1">
      <c r="A193" s="129"/>
      <c r="B193" s="19"/>
      <c r="C193" s="41" t="s">
        <v>22</v>
      </c>
      <c r="D193" s="46">
        <f>215561/1000</f>
        <v>215.561</v>
      </c>
      <c r="E193" s="46">
        <f>215561/1000</f>
        <v>215.561</v>
      </c>
      <c r="F193" s="46">
        <f>E193/D193*100</f>
        <v>100</v>
      </c>
      <c r="G193" s="16" t="s">
        <v>159</v>
      </c>
      <c r="H193" s="125"/>
    </row>
    <row r="194" spans="1:8" ht="39" customHeight="1">
      <c r="A194" s="129"/>
      <c r="B194" s="20"/>
      <c r="C194" s="41" t="s">
        <v>23</v>
      </c>
      <c r="D194" s="46">
        <v>0</v>
      </c>
      <c r="E194" s="46">
        <v>0</v>
      </c>
      <c r="F194" s="46">
        <v>0</v>
      </c>
      <c r="G194" s="17" t="s">
        <v>158</v>
      </c>
      <c r="H194" s="126"/>
    </row>
    <row r="195" spans="1:8" ht="36" customHeight="1">
      <c r="A195" s="129"/>
      <c r="B195" s="131" t="s">
        <v>10</v>
      </c>
      <c r="C195" s="41" t="s">
        <v>19</v>
      </c>
      <c r="D195" s="46">
        <f>D196+D197+D198+D199</f>
        <v>3458.7</v>
      </c>
      <c r="E195" s="46">
        <f>E196+E197+E198+E199</f>
        <v>3458.7</v>
      </c>
      <c r="F195" s="46">
        <f>E195/D195*100</f>
        <v>100</v>
      </c>
      <c r="G195" s="130" t="s">
        <v>62</v>
      </c>
      <c r="H195" s="124"/>
    </row>
    <row r="196" spans="1:8" ht="36" customHeight="1">
      <c r="A196" s="129"/>
      <c r="B196" s="131"/>
      <c r="C196" s="41" t="s">
        <v>20</v>
      </c>
      <c r="D196" s="43">
        <v>0</v>
      </c>
      <c r="E196" s="43">
        <v>0</v>
      </c>
      <c r="F196" s="46">
        <v>0</v>
      </c>
      <c r="G196" s="130"/>
      <c r="H196" s="125"/>
    </row>
    <row r="197" spans="1:8" ht="36" customHeight="1">
      <c r="A197" s="129"/>
      <c r="B197" s="131"/>
      <c r="C197" s="41" t="s">
        <v>21</v>
      </c>
      <c r="D197" s="43">
        <v>0</v>
      </c>
      <c r="E197" s="43">
        <v>0</v>
      </c>
      <c r="F197" s="46">
        <v>0</v>
      </c>
      <c r="G197" s="130"/>
      <c r="H197" s="125"/>
    </row>
    <row r="198" spans="1:8" ht="36" customHeight="1">
      <c r="A198" s="129"/>
      <c r="B198" s="131"/>
      <c r="C198" s="41" t="s">
        <v>22</v>
      </c>
      <c r="D198" s="43">
        <f>3458700/1000</f>
        <v>3458.7</v>
      </c>
      <c r="E198" s="43">
        <f>3458700/1000</f>
        <v>3458.7</v>
      </c>
      <c r="F198" s="46">
        <f>E198/D198*100</f>
        <v>100</v>
      </c>
      <c r="G198" s="130"/>
      <c r="H198" s="125"/>
    </row>
    <row r="199" spans="1:8" ht="36" customHeight="1">
      <c r="A199" s="129"/>
      <c r="B199" s="131"/>
      <c r="C199" s="41" t="s">
        <v>23</v>
      </c>
      <c r="D199" s="43">
        <v>0</v>
      </c>
      <c r="E199" s="43">
        <v>0</v>
      </c>
      <c r="F199" s="46">
        <v>0</v>
      </c>
      <c r="G199" s="130"/>
      <c r="H199" s="126"/>
    </row>
    <row r="200" spans="1:8" ht="19.5" customHeight="1">
      <c r="A200" s="129"/>
      <c r="B200" s="131" t="s">
        <v>11</v>
      </c>
      <c r="C200" s="41" t="s">
        <v>19</v>
      </c>
      <c r="D200" s="46">
        <f>D201+D202+D203+D204</f>
        <v>426.6</v>
      </c>
      <c r="E200" s="46">
        <f>E201+E202+E203+E204</f>
        <v>426.6</v>
      </c>
      <c r="F200" s="46">
        <f>E200/D200*100</f>
        <v>100</v>
      </c>
      <c r="G200" s="130" t="s">
        <v>63</v>
      </c>
      <c r="H200" s="124"/>
    </row>
    <row r="201" spans="1:8" ht="19.5" customHeight="1">
      <c r="A201" s="129"/>
      <c r="B201" s="131"/>
      <c r="C201" s="41" t="s">
        <v>20</v>
      </c>
      <c r="D201" s="43">
        <v>0</v>
      </c>
      <c r="E201" s="43">
        <v>0</v>
      </c>
      <c r="F201" s="46">
        <v>0</v>
      </c>
      <c r="G201" s="130"/>
      <c r="H201" s="125"/>
    </row>
    <row r="202" spans="1:8" ht="19.5" customHeight="1">
      <c r="A202" s="129"/>
      <c r="B202" s="131"/>
      <c r="C202" s="41" t="s">
        <v>21</v>
      </c>
      <c r="D202" s="43">
        <v>0</v>
      </c>
      <c r="E202" s="43">
        <v>0</v>
      </c>
      <c r="F202" s="46">
        <v>0</v>
      </c>
      <c r="G202" s="130"/>
      <c r="H202" s="125"/>
    </row>
    <row r="203" spans="1:8" ht="19.5" customHeight="1">
      <c r="A203" s="129"/>
      <c r="B203" s="131"/>
      <c r="C203" s="41" t="s">
        <v>22</v>
      </c>
      <c r="D203" s="43">
        <v>426.6</v>
      </c>
      <c r="E203" s="43">
        <v>426.6</v>
      </c>
      <c r="F203" s="46">
        <f>E203/D203*100</f>
        <v>100</v>
      </c>
      <c r="G203" s="130"/>
      <c r="H203" s="125"/>
    </row>
    <row r="204" spans="1:8" ht="19.5" customHeight="1">
      <c r="A204" s="129"/>
      <c r="B204" s="131"/>
      <c r="C204" s="41" t="s">
        <v>23</v>
      </c>
      <c r="D204" s="43">
        <v>0</v>
      </c>
      <c r="E204" s="43">
        <v>0</v>
      </c>
      <c r="F204" s="46">
        <v>0</v>
      </c>
      <c r="G204" s="130"/>
      <c r="H204" s="126"/>
    </row>
    <row r="205" spans="1:8" ht="18.75">
      <c r="A205" s="37"/>
      <c r="B205" s="76"/>
      <c r="C205" s="77"/>
      <c r="D205" s="78"/>
      <c r="E205" s="78"/>
      <c r="F205" s="76"/>
      <c r="G205" s="9"/>
      <c r="H205" s="33"/>
    </row>
    <row r="206" spans="1:8" ht="33" customHeight="1">
      <c r="A206" s="129" t="s">
        <v>97</v>
      </c>
      <c r="B206" s="139" t="s">
        <v>64</v>
      </c>
      <c r="C206" s="38" t="s">
        <v>19</v>
      </c>
      <c r="D206" s="40">
        <f>D207+D208+D209+D210</f>
        <v>50</v>
      </c>
      <c r="E206" s="40">
        <f>E207+E208+E209+E210</f>
        <v>50</v>
      </c>
      <c r="F206" s="40">
        <f>E206/D206*100</f>
        <v>100</v>
      </c>
      <c r="G206" s="149" t="s">
        <v>174</v>
      </c>
      <c r="H206" s="124"/>
    </row>
    <row r="207" spans="1:8" ht="33" customHeight="1">
      <c r="A207" s="129"/>
      <c r="B207" s="139"/>
      <c r="C207" s="41" t="s">
        <v>20</v>
      </c>
      <c r="D207" s="46">
        <v>0</v>
      </c>
      <c r="E207" s="46">
        <v>0</v>
      </c>
      <c r="F207" s="46">
        <v>0</v>
      </c>
      <c r="G207" s="149"/>
      <c r="H207" s="125"/>
    </row>
    <row r="208" spans="1:8" ht="33" customHeight="1">
      <c r="A208" s="129"/>
      <c r="B208" s="139"/>
      <c r="C208" s="41" t="s">
        <v>21</v>
      </c>
      <c r="D208" s="46">
        <v>0</v>
      </c>
      <c r="E208" s="46">
        <v>0</v>
      </c>
      <c r="F208" s="46">
        <v>0</v>
      </c>
      <c r="G208" s="149"/>
      <c r="H208" s="125"/>
    </row>
    <row r="209" spans="1:8" ht="33" customHeight="1">
      <c r="A209" s="129"/>
      <c r="B209" s="139"/>
      <c r="C209" s="41" t="s">
        <v>22</v>
      </c>
      <c r="D209" s="46">
        <f>50000/1000</f>
        <v>50</v>
      </c>
      <c r="E209" s="46">
        <f>50000/1000</f>
        <v>50</v>
      </c>
      <c r="F209" s="46">
        <f>E209/D209*100</f>
        <v>100</v>
      </c>
      <c r="G209" s="149"/>
      <c r="H209" s="125"/>
    </row>
    <row r="210" spans="1:8" ht="33" customHeight="1">
      <c r="A210" s="129"/>
      <c r="B210" s="139"/>
      <c r="C210" s="41" t="s">
        <v>23</v>
      </c>
      <c r="D210" s="46">
        <v>0</v>
      </c>
      <c r="E210" s="46">
        <v>0</v>
      </c>
      <c r="F210" s="46">
        <v>0</v>
      </c>
      <c r="G210" s="149"/>
      <c r="H210" s="126"/>
    </row>
    <row r="211" spans="1:8" ht="15.75">
      <c r="A211" s="37"/>
      <c r="B211" s="79"/>
      <c r="C211" s="48"/>
      <c r="D211" s="39"/>
      <c r="E211" s="39"/>
      <c r="F211" s="60"/>
      <c r="G211" s="8"/>
      <c r="H211" s="33"/>
    </row>
    <row r="212" spans="1:8" ht="30.75" customHeight="1">
      <c r="A212" s="129" t="s">
        <v>98</v>
      </c>
      <c r="B212" s="139" t="s">
        <v>65</v>
      </c>
      <c r="C212" s="38" t="s">
        <v>19</v>
      </c>
      <c r="D212" s="40">
        <f>D213+D214+D215+D216</f>
        <v>284.8</v>
      </c>
      <c r="E212" s="40">
        <f>E213+E214+E215+E216</f>
        <v>284.8</v>
      </c>
      <c r="F212" s="40">
        <f>E212/D212*100</f>
        <v>100</v>
      </c>
      <c r="G212" s="130" t="s">
        <v>1</v>
      </c>
      <c r="H212" s="124"/>
    </row>
    <row r="213" spans="1:8" ht="30.75" customHeight="1">
      <c r="A213" s="129"/>
      <c r="B213" s="139"/>
      <c r="C213" s="41" t="s">
        <v>20</v>
      </c>
      <c r="D213" s="43">
        <v>0</v>
      </c>
      <c r="E213" s="43">
        <v>0</v>
      </c>
      <c r="F213" s="46">
        <v>0</v>
      </c>
      <c r="G213" s="130"/>
      <c r="H213" s="125"/>
    </row>
    <row r="214" spans="1:8" ht="30.75" customHeight="1">
      <c r="A214" s="129"/>
      <c r="B214" s="139"/>
      <c r="C214" s="41" t="s">
        <v>21</v>
      </c>
      <c r="D214" s="43">
        <v>0</v>
      </c>
      <c r="E214" s="43">
        <v>0</v>
      </c>
      <c r="F214" s="46">
        <v>0</v>
      </c>
      <c r="G214" s="130"/>
      <c r="H214" s="125"/>
    </row>
    <row r="215" spans="1:8" ht="30.75" customHeight="1">
      <c r="A215" s="129"/>
      <c r="B215" s="139"/>
      <c r="C215" s="41" t="s">
        <v>22</v>
      </c>
      <c r="D215" s="43">
        <v>284.8</v>
      </c>
      <c r="E215" s="43">
        <v>284.8</v>
      </c>
      <c r="F215" s="46">
        <f>E215/D215*100</f>
        <v>100</v>
      </c>
      <c r="G215" s="130"/>
      <c r="H215" s="125"/>
    </row>
    <row r="216" spans="1:8" ht="30.75" customHeight="1">
      <c r="A216" s="129"/>
      <c r="B216" s="139"/>
      <c r="C216" s="41" t="s">
        <v>23</v>
      </c>
      <c r="D216" s="43">
        <v>0</v>
      </c>
      <c r="E216" s="43">
        <v>0</v>
      </c>
      <c r="F216" s="46">
        <v>0</v>
      </c>
      <c r="G216" s="130"/>
      <c r="H216" s="126"/>
    </row>
    <row r="217" spans="1:8" ht="15.75">
      <c r="A217" s="37"/>
      <c r="B217" s="5"/>
      <c r="C217" s="41"/>
      <c r="D217" s="40"/>
      <c r="E217" s="40"/>
      <c r="F217" s="40"/>
      <c r="G217" s="8"/>
      <c r="H217" s="33"/>
    </row>
    <row r="218" spans="1:8" ht="35.25" customHeight="1">
      <c r="A218" s="129" t="s">
        <v>99</v>
      </c>
      <c r="B218" s="139" t="s">
        <v>66</v>
      </c>
      <c r="C218" s="38" t="s">
        <v>19</v>
      </c>
      <c r="D218" s="40">
        <f>D219+D220+D221+D222</f>
        <v>30</v>
      </c>
      <c r="E218" s="40">
        <f>E219+E220+E221+E222</f>
        <v>30</v>
      </c>
      <c r="F218" s="40">
        <f>E218/D218*100</f>
        <v>100</v>
      </c>
      <c r="G218" s="130" t="s">
        <v>108</v>
      </c>
      <c r="H218" s="124"/>
    </row>
    <row r="219" spans="1:8" ht="34.5" customHeight="1">
      <c r="A219" s="129"/>
      <c r="B219" s="139"/>
      <c r="C219" s="41" t="s">
        <v>20</v>
      </c>
      <c r="D219" s="46">
        <v>0</v>
      </c>
      <c r="E219" s="46">
        <v>0</v>
      </c>
      <c r="F219" s="46">
        <v>0</v>
      </c>
      <c r="G219" s="130"/>
      <c r="H219" s="125"/>
    </row>
    <row r="220" spans="1:8" ht="25.5" customHeight="1">
      <c r="A220" s="129"/>
      <c r="B220" s="139"/>
      <c r="C220" s="41" t="s">
        <v>21</v>
      </c>
      <c r="D220" s="46">
        <v>0</v>
      </c>
      <c r="E220" s="46">
        <v>0</v>
      </c>
      <c r="F220" s="46">
        <v>0</v>
      </c>
      <c r="G220" s="130"/>
      <c r="H220" s="125"/>
    </row>
    <row r="221" spans="1:8" ht="28.5" customHeight="1">
      <c r="A221" s="129"/>
      <c r="B221" s="139"/>
      <c r="C221" s="41" t="s">
        <v>22</v>
      </c>
      <c r="D221" s="46">
        <f>30000/1000</f>
        <v>30</v>
      </c>
      <c r="E221" s="46">
        <v>30</v>
      </c>
      <c r="F221" s="46">
        <f>E221/D221*100</f>
        <v>100</v>
      </c>
      <c r="G221" s="130"/>
      <c r="H221" s="125"/>
    </row>
    <row r="222" spans="1:8" ht="30.75" customHeight="1">
      <c r="A222" s="129"/>
      <c r="B222" s="139"/>
      <c r="C222" s="41" t="s">
        <v>23</v>
      </c>
      <c r="D222" s="46">
        <v>0</v>
      </c>
      <c r="E222" s="46">
        <v>0</v>
      </c>
      <c r="F222" s="46">
        <v>0</v>
      </c>
      <c r="G222" s="130"/>
      <c r="H222" s="126"/>
    </row>
    <row r="223" spans="1:8" ht="15.75">
      <c r="A223" s="37"/>
      <c r="B223" s="79"/>
      <c r="C223" s="48"/>
      <c r="D223" s="39"/>
      <c r="E223" s="39"/>
      <c r="F223" s="60"/>
      <c r="G223" s="8"/>
      <c r="H223" s="33"/>
    </row>
    <row r="224" spans="1:8" ht="126">
      <c r="A224" s="37" t="s">
        <v>100</v>
      </c>
      <c r="B224" s="4" t="s">
        <v>67</v>
      </c>
      <c r="C224" s="38"/>
      <c r="D224" s="52">
        <f>D225+D230+D235</f>
        <v>4785.69176</v>
      </c>
      <c r="E224" s="52">
        <f>E225+E230+E235</f>
        <v>4785.69176</v>
      </c>
      <c r="F224" s="52">
        <f>E224/D224*100</f>
        <v>100</v>
      </c>
      <c r="G224" s="8"/>
      <c r="H224" s="33"/>
    </row>
    <row r="225" spans="1:8" ht="35.25" customHeight="1">
      <c r="A225" s="129"/>
      <c r="B225" s="131" t="s">
        <v>68</v>
      </c>
      <c r="C225" s="41" t="s">
        <v>19</v>
      </c>
      <c r="D225" s="43">
        <f>D226+D227+D228+D229</f>
        <v>4582.45276</v>
      </c>
      <c r="E225" s="43">
        <f>E226+E227+E228+E229</f>
        <v>4582.45276</v>
      </c>
      <c r="F225" s="43">
        <f>E225/D225*100</f>
        <v>100</v>
      </c>
      <c r="G225" s="15" t="s">
        <v>125</v>
      </c>
      <c r="H225" s="124"/>
    </row>
    <row r="226" spans="1:8" ht="34.5" customHeight="1">
      <c r="A226" s="129"/>
      <c r="B226" s="131"/>
      <c r="C226" s="41" t="s">
        <v>20</v>
      </c>
      <c r="D226" s="43">
        <v>0</v>
      </c>
      <c r="E226" s="42">
        <v>0</v>
      </c>
      <c r="F226" s="43">
        <v>0</v>
      </c>
      <c r="G226" s="16" t="s">
        <v>126</v>
      </c>
      <c r="H226" s="125"/>
    </row>
    <row r="227" spans="1:8" ht="51" customHeight="1">
      <c r="A227" s="129"/>
      <c r="B227" s="131"/>
      <c r="C227" s="41" t="s">
        <v>21</v>
      </c>
      <c r="D227" s="43">
        <v>0</v>
      </c>
      <c r="E227" s="42">
        <v>0</v>
      </c>
      <c r="F227" s="43">
        <v>0</v>
      </c>
      <c r="G227" s="16" t="s">
        <v>127</v>
      </c>
      <c r="H227" s="125"/>
    </row>
    <row r="228" spans="1:8" ht="22.5" customHeight="1">
      <c r="A228" s="129"/>
      <c r="B228" s="131"/>
      <c r="C228" s="41" t="s">
        <v>22</v>
      </c>
      <c r="D228" s="43">
        <f>4582452.76/1000</f>
        <v>4582.45276</v>
      </c>
      <c r="E228" s="43">
        <f>4582452.76/1000</f>
        <v>4582.45276</v>
      </c>
      <c r="F228" s="43">
        <f>E228/D228*100</f>
        <v>100</v>
      </c>
      <c r="G228" s="16"/>
      <c r="H228" s="125"/>
    </row>
    <row r="229" spans="1:8" ht="21.75" customHeight="1">
      <c r="A229" s="129"/>
      <c r="B229" s="131"/>
      <c r="C229" s="41" t="s">
        <v>23</v>
      </c>
      <c r="D229" s="43">
        <v>0</v>
      </c>
      <c r="E229" s="42">
        <v>0</v>
      </c>
      <c r="F229" s="43">
        <v>0</v>
      </c>
      <c r="G229" s="17"/>
      <c r="H229" s="126"/>
    </row>
    <row r="230" spans="1:8" ht="15.75">
      <c r="A230" s="129"/>
      <c r="B230" s="132" t="s">
        <v>69</v>
      </c>
      <c r="C230" s="41" t="s">
        <v>19</v>
      </c>
      <c r="D230" s="43">
        <f>D231+D232+D233+D234</f>
        <v>203.239</v>
      </c>
      <c r="E230" s="43">
        <f>E231+E232+E233+E234</f>
        <v>203.239</v>
      </c>
      <c r="F230" s="43">
        <f>E230/D230*100</f>
        <v>100</v>
      </c>
      <c r="G230" s="184" t="s">
        <v>70</v>
      </c>
      <c r="H230" s="124"/>
    </row>
    <row r="231" spans="1:8" ht="15.75">
      <c r="A231" s="129"/>
      <c r="B231" s="132"/>
      <c r="C231" s="41" t="s">
        <v>20</v>
      </c>
      <c r="D231" s="43">
        <v>0</v>
      </c>
      <c r="E231" s="43">
        <v>0</v>
      </c>
      <c r="F231" s="43">
        <v>0</v>
      </c>
      <c r="G231" s="184"/>
      <c r="H231" s="125"/>
    </row>
    <row r="232" spans="1:8" ht="15.75">
      <c r="A232" s="129"/>
      <c r="B232" s="132"/>
      <c r="C232" s="41" t="s">
        <v>21</v>
      </c>
      <c r="D232" s="43">
        <v>0</v>
      </c>
      <c r="E232" s="43">
        <v>0</v>
      </c>
      <c r="F232" s="43">
        <v>0</v>
      </c>
      <c r="G232" s="184"/>
      <c r="H232" s="125"/>
    </row>
    <row r="233" spans="1:8" ht="15.75">
      <c r="A233" s="129"/>
      <c r="B233" s="132"/>
      <c r="C233" s="41" t="s">
        <v>22</v>
      </c>
      <c r="D233" s="43">
        <f>203239/1000</f>
        <v>203.239</v>
      </c>
      <c r="E233" s="43">
        <f>203239/1000</f>
        <v>203.239</v>
      </c>
      <c r="F233" s="46">
        <f>E233/D233*100</f>
        <v>100</v>
      </c>
      <c r="G233" s="184"/>
      <c r="H233" s="125"/>
    </row>
    <row r="234" spans="1:8" ht="15.75">
      <c r="A234" s="129"/>
      <c r="B234" s="132"/>
      <c r="C234" s="41" t="s">
        <v>23</v>
      </c>
      <c r="D234" s="43">
        <v>0</v>
      </c>
      <c r="E234" s="43">
        <v>0</v>
      </c>
      <c r="F234" s="46">
        <v>0</v>
      </c>
      <c r="G234" s="184"/>
      <c r="H234" s="126"/>
    </row>
    <row r="235" spans="1:8" ht="22.5" customHeight="1">
      <c r="A235" s="159"/>
      <c r="B235" s="132" t="s">
        <v>74</v>
      </c>
      <c r="C235" s="41" t="s">
        <v>19</v>
      </c>
      <c r="D235" s="46">
        <f>D236+D237+D238+D239</f>
        <v>0</v>
      </c>
      <c r="E235" s="46">
        <f>E236+E237+E238+E239</f>
        <v>0</v>
      </c>
      <c r="F235" s="46">
        <v>0</v>
      </c>
      <c r="G235" s="178" t="s">
        <v>112</v>
      </c>
      <c r="H235" s="179"/>
    </row>
    <row r="236" spans="1:8" ht="22.5" customHeight="1">
      <c r="A236" s="159"/>
      <c r="B236" s="132"/>
      <c r="C236" s="41" t="s">
        <v>20</v>
      </c>
      <c r="D236" s="80">
        <v>0</v>
      </c>
      <c r="E236" s="80">
        <v>0</v>
      </c>
      <c r="F236" s="46">
        <v>0</v>
      </c>
      <c r="G236" s="180"/>
      <c r="H236" s="181"/>
    </row>
    <row r="237" spans="1:8" ht="22.5" customHeight="1">
      <c r="A237" s="159"/>
      <c r="B237" s="132"/>
      <c r="C237" s="41" t="s">
        <v>72</v>
      </c>
      <c r="D237" s="81">
        <v>0</v>
      </c>
      <c r="E237" s="46">
        <v>0</v>
      </c>
      <c r="F237" s="46">
        <v>0</v>
      </c>
      <c r="G237" s="180"/>
      <c r="H237" s="181"/>
    </row>
    <row r="238" spans="1:8" ht="22.5" customHeight="1">
      <c r="A238" s="159"/>
      <c r="B238" s="132"/>
      <c r="C238" s="41" t="s">
        <v>73</v>
      </c>
      <c r="D238" s="82">
        <v>0</v>
      </c>
      <c r="E238" s="82">
        <v>0</v>
      </c>
      <c r="F238" s="46">
        <v>0</v>
      </c>
      <c r="G238" s="180"/>
      <c r="H238" s="181"/>
    </row>
    <row r="239" spans="1:8" ht="22.5" customHeight="1">
      <c r="A239" s="159"/>
      <c r="B239" s="132"/>
      <c r="C239" s="41" t="s">
        <v>23</v>
      </c>
      <c r="D239" s="83" t="s">
        <v>71</v>
      </c>
      <c r="E239" s="82">
        <v>0</v>
      </c>
      <c r="F239" s="46">
        <v>0</v>
      </c>
      <c r="G239" s="182"/>
      <c r="H239" s="183"/>
    </row>
    <row r="240" spans="1:8" ht="15.75">
      <c r="A240" s="31"/>
      <c r="B240" s="7"/>
      <c r="C240" s="41"/>
      <c r="D240" s="83"/>
      <c r="E240" s="82"/>
      <c r="F240" s="46"/>
      <c r="G240" s="12"/>
      <c r="H240" s="33"/>
    </row>
    <row r="241" spans="1:8" ht="15.75">
      <c r="A241" s="129" t="s">
        <v>101</v>
      </c>
      <c r="B241" s="160" t="s">
        <v>75</v>
      </c>
      <c r="C241" s="38" t="s">
        <v>19</v>
      </c>
      <c r="D241" s="52">
        <f>D242+D243+D244+D245</f>
        <v>0</v>
      </c>
      <c r="E241" s="52">
        <f>E242+E243+E244+E245</f>
        <v>0</v>
      </c>
      <c r="F241" s="40">
        <v>0</v>
      </c>
      <c r="G241" s="178" t="s">
        <v>112</v>
      </c>
      <c r="H241" s="179"/>
    </row>
    <row r="242" spans="1:8" ht="15.75">
      <c r="A242" s="129"/>
      <c r="B242" s="160"/>
      <c r="C242" s="41" t="s">
        <v>20</v>
      </c>
      <c r="D242" s="43">
        <v>0</v>
      </c>
      <c r="E242" s="43">
        <v>0</v>
      </c>
      <c r="F242" s="46">
        <v>0</v>
      </c>
      <c r="G242" s="180"/>
      <c r="H242" s="181"/>
    </row>
    <row r="243" spans="1:8" ht="15.75">
      <c r="A243" s="129"/>
      <c r="B243" s="160"/>
      <c r="C243" s="41" t="s">
        <v>21</v>
      </c>
      <c r="D243" s="43">
        <v>0</v>
      </c>
      <c r="E243" s="43">
        <v>0</v>
      </c>
      <c r="F243" s="46">
        <v>0</v>
      </c>
      <c r="G243" s="180"/>
      <c r="H243" s="181"/>
    </row>
    <row r="244" spans="1:8" ht="15.75">
      <c r="A244" s="129"/>
      <c r="B244" s="160"/>
      <c r="C244" s="41" t="s">
        <v>22</v>
      </c>
      <c r="D244" s="43">
        <v>0</v>
      </c>
      <c r="E244" s="43">
        <v>0</v>
      </c>
      <c r="F244" s="46">
        <v>0</v>
      </c>
      <c r="G244" s="180"/>
      <c r="H244" s="181"/>
    </row>
    <row r="245" spans="1:8" ht="15.75">
      <c r="A245" s="129"/>
      <c r="B245" s="160"/>
      <c r="C245" s="41" t="s">
        <v>23</v>
      </c>
      <c r="D245" s="43">
        <v>0</v>
      </c>
      <c r="E245" s="43">
        <v>0</v>
      </c>
      <c r="F245" s="46">
        <v>0</v>
      </c>
      <c r="G245" s="182"/>
      <c r="H245" s="183"/>
    </row>
    <row r="246" spans="1:8" ht="18.75">
      <c r="A246" s="31"/>
      <c r="B246" s="7"/>
      <c r="C246" s="84"/>
      <c r="D246" s="43"/>
      <c r="E246" s="43"/>
      <c r="F246" s="46"/>
      <c r="G246" s="6"/>
      <c r="H246" s="33"/>
    </row>
    <row r="247" spans="1:8" ht="15.75" customHeight="1">
      <c r="A247" s="129" t="s">
        <v>102</v>
      </c>
      <c r="B247" s="160" t="s">
        <v>76</v>
      </c>
      <c r="C247" s="38" t="s">
        <v>19</v>
      </c>
      <c r="D247" s="52">
        <f>D248+D249+D250+D251</f>
        <v>0</v>
      </c>
      <c r="E247" s="52">
        <f>E248+E249+E250+E251</f>
        <v>0</v>
      </c>
      <c r="F247" s="40">
        <v>0</v>
      </c>
      <c r="G247" s="178" t="s">
        <v>112</v>
      </c>
      <c r="H247" s="179"/>
    </row>
    <row r="248" spans="1:8" ht="15.75">
      <c r="A248" s="129"/>
      <c r="B248" s="160"/>
      <c r="C248" s="41" t="s">
        <v>20</v>
      </c>
      <c r="D248" s="43">
        <v>0</v>
      </c>
      <c r="E248" s="43">
        <v>0</v>
      </c>
      <c r="F248" s="46">
        <v>0</v>
      </c>
      <c r="G248" s="180"/>
      <c r="H248" s="181"/>
    </row>
    <row r="249" spans="1:8" ht="15.75">
      <c r="A249" s="129"/>
      <c r="B249" s="160"/>
      <c r="C249" s="41" t="s">
        <v>21</v>
      </c>
      <c r="D249" s="43">
        <v>0</v>
      </c>
      <c r="E249" s="43">
        <v>0</v>
      </c>
      <c r="F249" s="46">
        <v>0</v>
      </c>
      <c r="G249" s="180"/>
      <c r="H249" s="181"/>
    </row>
    <row r="250" spans="1:8" ht="15.75">
      <c r="A250" s="129"/>
      <c r="B250" s="160"/>
      <c r="C250" s="41" t="s">
        <v>22</v>
      </c>
      <c r="D250" s="43">
        <v>0</v>
      </c>
      <c r="E250" s="43">
        <v>0</v>
      </c>
      <c r="F250" s="46">
        <v>0</v>
      </c>
      <c r="G250" s="180"/>
      <c r="H250" s="181"/>
    </row>
    <row r="251" spans="1:8" ht="15.75">
      <c r="A251" s="129"/>
      <c r="B251" s="160"/>
      <c r="C251" s="41" t="s">
        <v>23</v>
      </c>
      <c r="D251" s="43">
        <v>0</v>
      </c>
      <c r="E251" s="43">
        <v>0</v>
      </c>
      <c r="F251" s="46">
        <v>0</v>
      </c>
      <c r="G251" s="182"/>
      <c r="H251" s="183"/>
    </row>
    <row r="252" spans="1:8" ht="15.75">
      <c r="A252" s="31"/>
      <c r="B252" s="13"/>
      <c r="C252" s="41"/>
      <c r="D252" s="43"/>
      <c r="E252" s="43"/>
      <c r="F252" s="46"/>
      <c r="G252" s="6"/>
      <c r="H252" s="33"/>
    </row>
    <row r="253" spans="1:8" ht="52.5" customHeight="1">
      <c r="A253" s="164" t="s">
        <v>103</v>
      </c>
      <c r="B253" s="24" t="s">
        <v>132</v>
      </c>
      <c r="C253" s="85" t="s">
        <v>19</v>
      </c>
      <c r="D253" s="52">
        <f>D254+D255+D256+D258+D257</f>
        <v>41195.88201</v>
      </c>
      <c r="E253" s="52">
        <f>E254+E255+E256+E258+E257</f>
        <v>40606.00000000001</v>
      </c>
      <c r="F253" s="40">
        <f>E253/D253*100</f>
        <v>98.56810442884363</v>
      </c>
      <c r="G253" s="21" t="s">
        <v>77</v>
      </c>
      <c r="H253" s="112" t="s">
        <v>173</v>
      </c>
    </row>
    <row r="254" spans="1:8" ht="66" customHeight="1">
      <c r="A254" s="165"/>
      <c r="B254" s="25" t="s">
        <v>133</v>
      </c>
      <c r="C254" s="86" t="s">
        <v>20</v>
      </c>
      <c r="D254" s="43">
        <f>33780796.23/1000</f>
        <v>33780.79623</v>
      </c>
      <c r="E254" s="43">
        <f>33310.9</f>
        <v>33310.9</v>
      </c>
      <c r="F254" s="46">
        <f>E254/D254*100</f>
        <v>98.60898414945385</v>
      </c>
      <c r="G254" s="22" t="s">
        <v>128</v>
      </c>
      <c r="H254" s="113"/>
    </row>
    <row r="255" spans="1:8" ht="63" customHeight="1">
      <c r="A255" s="165"/>
      <c r="B255" s="26" t="s">
        <v>134</v>
      </c>
      <c r="C255" s="86" t="s">
        <v>21</v>
      </c>
      <c r="D255" s="43">
        <f>1407503.77/1000</f>
        <v>1407.50377</v>
      </c>
      <c r="E255" s="43">
        <v>1369.9</v>
      </c>
      <c r="F255" s="46">
        <f>E255/D255*100</f>
        <v>97.32833610811572</v>
      </c>
      <c r="G255" s="22" t="s">
        <v>129</v>
      </c>
      <c r="H255" s="113"/>
    </row>
    <row r="256" spans="1:8" ht="52.5" customHeight="1">
      <c r="A256" s="165"/>
      <c r="B256" s="26" t="s">
        <v>136</v>
      </c>
      <c r="C256" s="86" t="s">
        <v>22</v>
      </c>
      <c r="D256" s="43">
        <f>(6007582.01-5728186)/1000</f>
        <v>279.39600999999976</v>
      </c>
      <c r="E256" s="43">
        <f>279.4</f>
        <v>279.4</v>
      </c>
      <c r="F256" s="46">
        <f>E256/D256*100</f>
        <v>100.00142808052277</v>
      </c>
      <c r="G256" s="22" t="s">
        <v>131</v>
      </c>
      <c r="H256" s="113"/>
    </row>
    <row r="257" spans="1:8" ht="52.5" customHeight="1">
      <c r="A257" s="165"/>
      <c r="B257" s="27" t="s">
        <v>135</v>
      </c>
      <c r="C257" s="86" t="s">
        <v>162</v>
      </c>
      <c r="D257" s="43">
        <f>5728186/1000</f>
        <v>5728.186</v>
      </c>
      <c r="E257" s="43">
        <f>5054.5+591.3</f>
        <v>5645.8</v>
      </c>
      <c r="F257" s="46">
        <f>E257/D257*100</f>
        <v>98.56174363053157</v>
      </c>
      <c r="G257" s="123" t="s">
        <v>160</v>
      </c>
      <c r="H257" s="113"/>
    </row>
    <row r="258" spans="1:8" ht="77.25" customHeight="1">
      <c r="A258" s="165"/>
      <c r="C258" s="167" t="s">
        <v>23</v>
      </c>
      <c r="D258" s="168">
        <v>0</v>
      </c>
      <c r="E258" s="168">
        <v>0</v>
      </c>
      <c r="F258" s="169">
        <v>0</v>
      </c>
      <c r="G258" s="123"/>
      <c r="H258" s="113"/>
    </row>
    <row r="259" spans="1:8" ht="65.25" customHeight="1">
      <c r="A259" s="165"/>
      <c r="B259" s="87"/>
      <c r="C259" s="167"/>
      <c r="D259" s="168"/>
      <c r="E259" s="168"/>
      <c r="F259" s="169"/>
      <c r="G259" s="22" t="s">
        <v>137</v>
      </c>
      <c r="H259" s="113"/>
    </row>
    <row r="260" spans="1:8" ht="52.5" customHeight="1">
      <c r="A260" s="165"/>
      <c r="B260" s="87"/>
      <c r="C260" s="167"/>
      <c r="D260" s="168"/>
      <c r="E260" s="168"/>
      <c r="F260" s="169"/>
      <c r="G260" s="22" t="s">
        <v>138</v>
      </c>
      <c r="H260" s="113"/>
    </row>
    <row r="261" spans="1:8" ht="114.75" customHeight="1">
      <c r="A261" s="165"/>
      <c r="B261" s="87"/>
      <c r="C261" s="167"/>
      <c r="D261" s="168"/>
      <c r="E261" s="168"/>
      <c r="F261" s="169"/>
      <c r="G261" s="22" t="s">
        <v>139</v>
      </c>
      <c r="H261" s="113"/>
    </row>
    <row r="262" spans="1:8" ht="121.5" customHeight="1">
      <c r="A262" s="166"/>
      <c r="B262" s="88"/>
      <c r="C262" s="167"/>
      <c r="D262" s="168"/>
      <c r="E262" s="168"/>
      <c r="F262" s="169"/>
      <c r="G262" s="23" t="s">
        <v>161</v>
      </c>
      <c r="H262" s="114"/>
    </row>
    <row r="263" spans="1:7" ht="18.75">
      <c r="A263" s="163"/>
      <c r="B263" s="163"/>
      <c r="C263" s="89"/>
      <c r="F263" s="162"/>
      <c r="G263" s="162"/>
    </row>
    <row r="264" spans="1:7" ht="46.5" customHeight="1">
      <c r="A264" s="163" t="s">
        <v>3</v>
      </c>
      <c r="B264" s="163"/>
      <c r="C264" s="163"/>
      <c r="D264" s="163"/>
      <c r="E264" s="90"/>
      <c r="F264" s="161" t="s">
        <v>4</v>
      </c>
      <c r="G264" s="161"/>
    </row>
    <row r="265" spans="1:7" ht="18.75">
      <c r="A265" s="91"/>
      <c r="B265" s="92"/>
      <c r="C265" s="92"/>
      <c r="D265" s="93"/>
      <c r="E265" s="93"/>
      <c r="F265" s="94"/>
      <c r="G265" s="94"/>
    </row>
    <row r="266" spans="1:7" ht="18.75">
      <c r="A266" s="92" t="s">
        <v>79</v>
      </c>
      <c r="B266" s="92"/>
      <c r="C266" s="94"/>
      <c r="D266" s="91"/>
      <c r="E266" s="91"/>
      <c r="F266" s="94"/>
      <c r="G266" s="94"/>
    </row>
    <row r="267" spans="1:7" ht="18.75">
      <c r="A267" s="92" t="s">
        <v>80</v>
      </c>
      <c r="B267" s="92"/>
      <c r="C267" s="94"/>
      <c r="F267" s="171" t="s">
        <v>81</v>
      </c>
      <c r="G267" s="171"/>
    </row>
    <row r="268" spans="1:7" ht="18.75">
      <c r="A268" s="28"/>
      <c r="B268" s="96"/>
      <c r="C268" s="94"/>
      <c r="D268" s="95"/>
      <c r="E268" s="95"/>
      <c r="F268" s="94"/>
      <c r="G268" s="94"/>
    </row>
    <row r="269" spans="1:7" ht="18.75">
      <c r="A269" s="91"/>
      <c r="B269" s="92"/>
      <c r="C269" s="92"/>
      <c r="D269" s="28"/>
      <c r="E269" s="28"/>
      <c r="F269" s="94"/>
      <c r="G269" s="94"/>
    </row>
    <row r="270" spans="1:7" ht="14.25" customHeight="1">
      <c r="A270" s="172" t="s">
        <v>5</v>
      </c>
      <c r="B270" s="172"/>
      <c r="C270" s="97"/>
      <c r="D270" s="98"/>
      <c r="E270" s="99"/>
      <c r="F270" s="94"/>
      <c r="G270" s="94"/>
    </row>
    <row r="271" spans="1:7" ht="14.25" customHeight="1">
      <c r="A271" s="173" t="s">
        <v>78</v>
      </c>
      <c r="B271" s="173"/>
      <c r="C271" s="100"/>
      <c r="D271" s="174"/>
      <c r="E271" s="174"/>
      <c r="F271" s="94"/>
      <c r="G271" s="94"/>
    </row>
    <row r="272" spans="1:7" ht="14.25" customHeight="1">
      <c r="A272" s="170" t="s">
        <v>26</v>
      </c>
      <c r="B272" s="170"/>
      <c r="C272" s="97"/>
      <c r="D272" s="98"/>
      <c r="E272" s="98"/>
      <c r="F272" s="94"/>
      <c r="G272" s="94"/>
    </row>
    <row r="273" spans="1:7" ht="14.25" customHeight="1">
      <c r="A273" s="170" t="s">
        <v>12</v>
      </c>
      <c r="B273" s="170"/>
      <c r="C273" s="92"/>
      <c r="D273" s="28"/>
      <c r="E273" s="28"/>
      <c r="F273" s="94"/>
      <c r="G273" s="94"/>
    </row>
  </sheetData>
  <sheetProtection/>
  <mergeCells count="188">
    <mergeCell ref="B7:B12"/>
    <mergeCell ref="A7:A12"/>
    <mergeCell ref="G7:G12"/>
    <mergeCell ref="H7:H12"/>
    <mergeCell ref="H206:H210"/>
    <mergeCell ref="H212:H216"/>
    <mergeCell ref="H218:H222"/>
    <mergeCell ref="H253:H262"/>
    <mergeCell ref="H225:H229"/>
    <mergeCell ref="H230:H234"/>
    <mergeCell ref="G235:H239"/>
    <mergeCell ref="G241:H245"/>
    <mergeCell ref="G247:H251"/>
    <mergeCell ref="G230:G234"/>
    <mergeCell ref="H195:H199"/>
    <mergeCell ref="H200:H204"/>
    <mergeCell ref="H142:H147"/>
    <mergeCell ref="H148:H155"/>
    <mergeCell ref="H172:H176"/>
    <mergeCell ref="H178:H182"/>
    <mergeCell ref="H185:H189"/>
    <mergeCell ref="H190:H194"/>
    <mergeCell ref="G137:G141"/>
    <mergeCell ref="H156:H160"/>
    <mergeCell ref="H161:H165"/>
    <mergeCell ref="H166:H171"/>
    <mergeCell ref="G152:G155"/>
    <mergeCell ref="A272:B272"/>
    <mergeCell ref="A273:B273"/>
    <mergeCell ref="F267:G267"/>
    <mergeCell ref="A270:B270"/>
    <mergeCell ref="A271:B271"/>
    <mergeCell ref="D271:E271"/>
    <mergeCell ref="F264:G264"/>
    <mergeCell ref="F263:G263"/>
    <mergeCell ref="A264:D264"/>
    <mergeCell ref="A253:A262"/>
    <mergeCell ref="C258:C262"/>
    <mergeCell ref="D258:D262"/>
    <mergeCell ref="E258:E262"/>
    <mergeCell ref="F258:F262"/>
    <mergeCell ref="A263:B263"/>
    <mergeCell ref="A241:A245"/>
    <mergeCell ref="B241:B245"/>
    <mergeCell ref="A247:A251"/>
    <mergeCell ref="B247:B251"/>
    <mergeCell ref="A235:A239"/>
    <mergeCell ref="B235:B239"/>
    <mergeCell ref="A212:A216"/>
    <mergeCell ref="B212:B216"/>
    <mergeCell ref="A225:A229"/>
    <mergeCell ref="B225:B229"/>
    <mergeCell ref="A230:A234"/>
    <mergeCell ref="B230:B234"/>
    <mergeCell ref="G212:G216"/>
    <mergeCell ref="A218:A222"/>
    <mergeCell ref="B218:B222"/>
    <mergeCell ref="G218:G222"/>
    <mergeCell ref="A200:A204"/>
    <mergeCell ref="B200:B204"/>
    <mergeCell ref="G200:G204"/>
    <mergeCell ref="A206:A210"/>
    <mergeCell ref="B206:B210"/>
    <mergeCell ref="G206:G210"/>
    <mergeCell ref="A185:A189"/>
    <mergeCell ref="B185:B189"/>
    <mergeCell ref="G185:G189"/>
    <mergeCell ref="A190:A194"/>
    <mergeCell ref="A195:A199"/>
    <mergeCell ref="B195:B199"/>
    <mergeCell ref="G195:G199"/>
    <mergeCell ref="A166:A171"/>
    <mergeCell ref="B166:B171"/>
    <mergeCell ref="A172:A176"/>
    <mergeCell ref="B172:B176"/>
    <mergeCell ref="G172:G176"/>
    <mergeCell ref="A178:A182"/>
    <mergeCell ref="B178:B182"/>
    <mergeCell ref="G178:G182"/>
    <mergeCell ref="A156:A160"/>
    <mergeCell ref="B156:B160"/>
    <mergeCell ref="G156:G160"/>
    <mergeCell ref="A161:A165"/>
    <mergeCell ref="B161:B165"/>
    <mergeCell ref="G161:G165"/>
    <mergeCell ref="A142:A147"/>
    <mergeCell ref="B142:B147"/>
    <mergeCell ref="G142:G147"/>
    <mergeCell ref="A148:A155"/>
    <mergeCell ref="B148:B149"/>
    <mergeCell ref="B150:B155"/>
    <mergeCell ref="C153:C155"/>
    <mergeCell ref="D153:D155"/>
    <mergeCell ref="E153:E155"/>
    <mergeCell ref="F153:F155"/>
    <mergeCell ref="B119:B124"/>
    <mergeCell ref="A137:A141"/>
    <mergeCell ref="B137:B141"/>
    <mergeCell ref="G132:H136"/>
    <mergeCell ref="H137:H141"/>
    <mergeCell ref="A126:A130"/>
    <mergeCell ref="B126:B130"/>
    <mergeCell ref="G126:G130"/>
    <mergeCell ref="A132:A136"/>
    <mergeCell ref="B132:B136"/>
    <mergeCell ref="G119:G124"/>
    <mergeCell ref="A98:A102"/>
    <mergeCell ref="B98:B102"/>
    <mergeCell ref="G98:G102"/>
    <mergeCell ref="A105:A110"/>
    <mergeCell ref="B105:B110"/>
    <mergeCell ref="A111:A117"/>
    <mergeCell ref="B111:B112"/>
    <mergeCell ref="B113:B117"/>
    <mergeCell ref="A119:A124"/>
    <mergeCell ref="A87:A91"/>
    <mergeCell ref="B87:B91"/>
    <mergeCell ref="G87:G91"/>
    <mergeCell ref="A92:A96"/>
    <mergeCell ref="B92:B96"/>
    <mergeCell ref="G92:G96"/>
    <mergeCell ref="A75:A79"/>
    <mergeCell ref="B75:B79"/>
    <mergeCell ref="G75:G79"/>
    <mergeCell ref="A82:A86"/>
    <mergeCell ref="B82:B86"/>
    <mergeCell ref="G82:G86"/>
    <mergeCell ref="A63:A67"/>
    <mergeCell ref="B63:B67"/>
    <mergeCell ref="G63:G67"/>
    <mergeCell ref="A69:A73"/>
    <mergeCell ref="B69:B73"/>
    <mergeCell ref="G69:G73"/>
    <mergeCell ref="G36:G40"/>
    <mergeCell ref="A41:A45"/>
    <mergeCell ref="B41:B45"/>
    <mergeCell ref="G41:G45"/>
    <mergeCell ref="A58:A62"/>
    <mergeCell ref="B58:B62"/>
    <mergeCell ref="G58:G62"/>
    <mergeCell ref="G53:G57"/>
    <mergeCell ref="A48:A52"/>
    <mergeCell ref="B48:B52"/>
    <mergeCell ref="A53:A57"/>
    <mergeCell ref="B13:B17"/>
    <mergeCell ref="A36:A40"/>
    <mergeCell ref="B36:B40"/>
    <mergeCell ref="B53:B57"/>
    <mergeCell ref="G13:G17"/>
    <mergeCell ref="A19:A33"/>
    <mergeCell ref="B19:B23"/>
    <mergeCell ref="G19:G23"/>
    <mergeCell ref="B24:B28"/>
    <mergeCell ref="G24:G28"/>
    <mergeCell ref="B29:B33"/>
    <mergeCell ref="G29:G33"/>
    <mergeCell ref="A13:A17"/>
    <mergeCell ref="H4:H5"/>
    <mergeCell ref="H13:H17"/>
    <mergeCell ref="H19:H23"/>
    <mergeCell ref="H24:H28"/>
    <mergeCell ref="B2:G3"/>
    <mergeCell ref="A4:A5"/>
    <mergeCell ref="B4:B5"/>
    <mergeCell ref="C4:C5"/>
    <mergeCell ref="D4:D5"/>
    <mergeCell ref="E4:E5"/>
    <mergeCell ref="F4:F5"/>
    <mergeCell ref="G4:G5"/>
    <mergeCell ref="H119:H124"/>
    <mergeCell ref="H29:H33"/>
    <mergeCell ref="H36:H40"/>
    <mergeCell ref="H41:H45"/>
    <mergeCell ref="H48:H52"/>
    <mergeCell ref="H53:H57"/>
    <mergeCell ref="H58:H62"/>
    <mergeCell ref="H63:H67"/>
    <mergeCell ref="H69:H73"/>
    <mergeCell ref="G116:G117"/>
    <mergeCell ref="G257:G258"/>
    <mergeCell ref="H75:H79"/>
    <mergeCell ref="H82:H86"/>
    <mergeCell ref="H87:H91"/>
    <mergeCell ref="H92:H96"/>
    <mergeCell ref="H126:H130"/>
    <mergeCell ref="H98:H102"/>
    <mergeCell ref="H105:H110"/>
    <mergeCell ref="H111:H117"/>
  </mergeCells>
  <printOptions/>
  <pageMargins left="0.22" right="0.25" top="0.2" bottom="0.19" header="0.21" footer="0.19"/>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2020-01-13T10:51:51Z</cp:lastPrinted>
  <dcterms:created xsi:type="dcterms:W3CDTF">1996-10-08T23:32:33Z</dcterms:created>
  <dcterms:modified xsi:type="dcterms:W3CDTF">2020-04-06T07:13:36Z</dcterms:modified>
  <cp:category/>
  <cp:version/>
  <cp:contentType/>
  <cp:contentStatus/>
</cp:coreProperties>
</file>