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<sst xmlns="http://schemas.openxmlformats.org/spreadsheetml/2006/main" count="414" uniqueCount="171">
  <si>
    <t>ОТЧЕТ ОБ ИСПОЛНЕНИИ БЮДЖЕТА</t>
  </si>
  <si>
    <t>КОДЫ</t>
  </si>
  <si>
    <t xml:space="preserve">Форма по ОКУД </t>
  </si>
  <si>
    <t>0503117</t>
  </si>
  <si>
    <t>на 1 февраля 2012 г.</t>
  </si>
  <si>
    <t xml:space="preserve">Дата </t>
  </si>
  <si>
    <t>01.02.2012</t>
  </si>
  <si>
    <t>Наименование финансового органа</t>
  </si>
  <si>
    <t>Администрация Старотитаровского сельского поселения Темрюкского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</si>
  <si>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</si>
  <si>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</si>
  <si>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</si>
  <si>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</si>
  <si>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Старотитаровского поселения</t>
  </si>
  <si>
    <t xml:space="preserve">по ОКАТО </t>
  </si>
  <si>
    <t>3251822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</si>
  <si>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</si>
  <si>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</si>
  <si>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</si>
  <si>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</si>
  <si>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</si>
  <si>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</si>
  <si>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</si>
  <si>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</si>
  <si>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</si>
  <si>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</si>
  <si>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</si>
  <si>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</si>
  <si>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</si>
  <si>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</si>
  <si>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</si>
  <si>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</si>
  <si>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</si>
  <si>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</si>
  <si>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</si>
  <si>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</si>
  <si>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</si>
  <si>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</si>
  <si>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</si>
  <si>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</si>
  <si>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кабинеты..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</si>
  <si>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</si>
  <si>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</si>
  <si>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</si>
  <si>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</si>
  <si>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</si>
  <si>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</si>
  <si>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</si>
  <si>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</si>
  <si>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</si>
  <si>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</si>
  <si>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</si>
  <si>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</si>
  <si>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земельных...</t>
  </si>
  <si>
    <t>821 11105013 10 0000 120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</si>
  <si>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</si>
  <si>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821 11406013 10 0000 430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</si>
  <si>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</si>
  <si>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</si>
  <si>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</si>
  <si>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</si>
  <si>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поселений на выполнение передаваемых полномочий субъектов Российской Федерации</t>
  </si>
  <si>
    <t>992 20203024 10 0000 151</t>
  </si>
  <si>
    <t>Прочие безвозмездные поступления в бюджеты поселений</t>
  </si>
  <si>
    <t>992 20705000 10 0000 180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</si>
  <si>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</si>
  <si>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</si>
  <si>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</si>
  <si>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</si>
  <si>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</si>
  <si>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992 0102 0020100 012 211</t>
  </si>
  <si>
    <t>Начисления на выплаты по оплате труда</t>
  </si>
  <si>
    <t>992 0102 0020100 012 213</t>
  </si>
  <si>
    <t>992 0104 0020400 012 211</t>
  </si>
  <si>
    <t>992 0104 0020400 012 213</t>
  </si>
  <si>
    <t>Услуги связи</t>
  </si>
  <si>
    <t>992 0104 0020400 012 221</t>
  </si>
  <si>
    <t>Коммунальные услуги</t>
  </si>
  <si>
    <t>992 0104 0020400 012 223</t>
  </si>
  <si>
    <t>Работы, услуги по содержанию имущества</t>
  </si>
  <si>
    <t>992 0104 0020400 012 225</t>
  </si>
  <si>
    <t>Прочие работы, услуги</t>
  </si>
  <si>
    <t>992 0104 0020400 012 226</t>
  </si>
  <si>
    <t>Прочие расходы</t>
  </si>
  <si>
    <t>992 0104 0020400 012 290</t>
  </si>
  <si>
    <t>Увеличение стоимости материальных запасов</t>
  </si>
  <si>
    <t>992 0104 0020400 012 340</t>
  </si>
  <si>
    <t>992 0111 0700400 013 290</t>
  </si>
  <si>
    <t>992 0113 0029500 012 340</t>
  </si>
  <si>
    <t>992 0113 0029900 001 211</t>
  </si>
  <si>
    <t>992 0113 0029900 001 213</t>
  </si>
  <si>
    <t>992 0113 0900200 013 226</t>
  </si>
  <si>
    <t>992 0113 0939900 001 211</t>
  </si>
  <si>
    <t>992 0113 0939900 001 213</t>
  </si>
  <si>
    <t>992 0113 0939900 001 226</t>
  </si>
  <si>
    <t>992 0113 0939900 001 290</t>
  </si>
  <si>
    <t>992 0113 0939900 001 340</t>
  </si>
  <si>
    <t>992 0113 7951009 013 290</t>
  </si>
  <si>
    <t>992 0203 0013600 012 211</t>
  </si>
  <si>
    <t>992 0203 0013600 012 213</t>
  </si>
  <si>
    <t>992 0309 2189100 013 290</t>
  </si>
  <si>
    <t>992 0314 7951409 013 290</t>
  </si>
  <si>
    <t>992 0314 7952509 013 226</t>
  </si>
  <si>
    <t>992 0314 7953009 013 290</t>
  </si>
  <si>
    <t>992 0409 3150201 013 225</t>
  </si>
  <si>
    <t>992 0409 3150201 013 226</t>
  </si>
  <si>
    <t>992 0409 7953209 013 225</t>
  </si>
  <si>
    <t>992 0412 3400300 013 226</t>
  </si>
  <si>
    <t>992 0412 7953109 013 290</t>
  </si>
  <si>
    <t>992 0412 7953309 013 226</t>
  </si>
  <si>
    <t>992 0502 1020102 003 226</t>
  </si>
  <si>
    <t>Увеличение стоимости основных средств</t>
  </si>
  <si>
    <t>992 0502 7953409 013 310</t>
  </si>
  <si>
    <t>992 0502 7953509 013 225</t>
  </si>
  <si>
    <t>992 0502 8510500 013 223</t>
  </si>
  <si>
    <t>992 0502 8510500 013 225</t>
  </si>
  <si>
    <t>992 0502 8510500 013 226</t>
  </si>
  <si>
    <t>992 0503 6000100 013 223</t>
  </si>
  <si>
    <t>992 0503 6000100 013 310</t>
  </si>
  <si>
    <t>992 0503 6000100 013 340</t>
  </si>
  <si>
    <t>992 0503 6000300 013 225</t>
  </si>
  <si>
    <t>992 0503 6000400 013 225</t>
  </si>
  <si>
    <t>992 0503 6000500 013 225</t>
  </si>
  <si>
    <t>992 0503 7953609 013 225</t>
  </si>
  <si>
    <t>Безвозмездные перечисления государственным и муниципальным организациям</t>
  </si>
  <si>
    <t>992 0707 7950809 031 241</t>
  </si>
  <si>
    <t>992 0801 4400200 013 310</t>
  </si>
  <si>
    <t>992 0801 4409901 025 241</t>
  </si>
  <si>
    <t>992 0801 4409902 031 241</t>
  </si>
  <si>
    <t>992 0801 4508500 013 225</t>
  </si>
  <si>
    <t>992 0801 7952109 031 241</t>
  </si>
  <si>
    <t>992 0801 7953709 031 241</t>
  </si>
  <si>
    <t>Пенсии, пособия, выплачиваемые организациями сектора государственного управления</t>
  </si>
  <si>
    <t>992 1001 4910101 005 263</t>
  </si>
  <si>
    <t>Пособия по социальной помощи населению</t>
  </si>
  <si>
    <t>992 1003 7952609 005 262</t>
  </si>
  <si>
    <t>992 1101 7950709 031 241</t>
  </si>
  <si>
    <t>992 1102 4879901 025 241</t>
  </si>
  <si>
    <t>992 1102 4879902 031 241</t>
  </si>
  <si>
    <t>Обслуживание внутреннего долга</t>
  </si>
  <si>
    <t>992 1301 0650300 013 231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</si>
  <si>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</si>
  <si>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</si>
  <si>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</si>
  <si>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</si>
  <si>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</si>
  <si>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</si>
  <si>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</si>
  <si>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</si>
  <si>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</si>
  <si>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Кредиты кредитных организаций в валюте Российской Федерации</t>
  </si>
  <si>
    <t>992 01020000 10 0000 710</t>
  </si>
  <si>
    <t>992 01020000 10 0000 810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</si>
  <si>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</si>
  <si>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</si>
  <si>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</si>
  <si>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</si>
  <si>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</si>
  <si>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</si>
  <si>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</si>
  <si>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</si>
  <si>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</si>
  <si>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</si>
  <si>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</si>
  <si>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Бондаренко В. П.</t>
  </si>
  <si>
    <t>(подпись)</t>
  </si>
  <si>
    <t>(расшифровка подписи)</t>
  </si>
  <si>
    <t>Рак И. А.</t>
  </si>
  <si>
    <t>Ткаченко Н. В.</t>
  </si>
  <si>
    <t xml:space="preserve">   9 октября 2013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</si>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</sst>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4" fontId="5" fillId="2" borderId="28" xfId="0" applyNumberFormat="1" applyAlignment="1">
      <alignment horizontal="right" vertical="center" wrapText="1"/>
    </xf>
    <xf numFmtId="4" fontId="5" fillId="2" borderId="29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7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 t="s">
        <v>6</v>
      </c>
    </row>
    <row r="4" spans="1:21" s="1" customFormat="1" ht="13.5" customHeight="1">
      <c r="A4" s="7" t="s">
        <v>7</v>
      </c>
      <c r="B4" s="7"/>
      <c r="C4" s="7"/>
      <c r="D4" s="8" t="s">
        <v>8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9</v>
      </c>
      <c r="S4" s="4"/>
      <c r="T4" s="4"/>
      <c r="U4" s="6" t="s">
        <v>11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10</v>
      </c>
      <c r="S5" s="4"/>
      <c r="T5" s="4"/>
      <c r="U5" s="6" t="s">
        <v>11</v>
      </c>
    </row>
    <row r="6" spans="1:21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14</v>
      </c>
      <c r="S6" s="4"/>
      <c r="T6" s="4"/>
      <c r="U6" s="6" t="s">
        <v>15</v>
      </c>
    </row>
    <row r="7" spans="1:21" s="1" customFormat="1" ht="13.5" customHeight="1">
      <c r="A7" s="9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 t="s">
        <v>11</v>
      </c>
    </row>
    <row r="8" spans="1:21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20</v>
      </c>
      <c r="R8" s="4"/>
      <c r="S8" s="4"/>
      <c r="T8" s="4"/>
      <c r="U8" s="10" t="s">
        <v>21</v>
      </c>
    </row>
    <row r="9" spans="1:21" s="1" customFormat="1" ht="13.5" customHeight="1">
      <c r="A9" s="11" t="s">
        <v>22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s="1" customFormat="1" ht="34.5" customHeight="1">
      <c r="A10" s="12" t="s">
        <v>23</v>
      </c>
      <c r="B10" s="12"/>
      <c r="C10" s="12"/>
      <c r="D10" s="12"/>
      <c r="E10" s="12"/>
      <c r="F10" s="12"/>
      <c r="G10" s="12"/>
      <c r="H10" s="12"/>
      <c r="I10" s="12" t="s">
        <v>24</v>
      </c>
      <c r="J10" s="12"/>
      <c r="K10" s="12" t="s">
        <v>25</v>
      </c>
      <c r="L10" s="12"/>
      <c r="M10" s="13" t="s">
        <v>26</v>
      </c>
      <c r="N10" s="13"/>
      <c r="O10" s="13"/>
      <c r="P10" s="13" t="s">
        <v>27</v>
      </c>
      <c r="Q10" s="13"/>
      <c r="R10" s="13"/>
      <c r="S10" s="13"/>
      <c r="T10" s="14" t="s">
        <v>28</v>
      </c>
      <c r="U10" s="14"/>
    </row>
    <row r="11" spans="1:21" s="1" customFormat="1" ht="12.75" customHeight="1">
      <c r="A11" s="15" t="s">
        <v>29</v>
      </c>
      <c r="B11" s="15"/>
      <c r="C11" s="15"/>
      <c r="D11" s="15"/>
      <c r="E11" s="15"/>
      <c r="F11" s="15"/>
      <c r="G11" s="15"/>
      <c r="H11" s="15"/>
      <c r="I11" s="15" t="s">
        <v>30</v>
      </c>
      <c r="J11" s="15"/>
      <c r="K11" s="15" t="s">
        <v>31</v>
      </c>
      <c r="L11" s="15"/>
      <c r="M11" s="16" t="s">
        <v>32</v>
      </c>
      <c r="N11" s="16"/>
      <c r="O11" s="16"/>
      <c r="P11" s="16" t="s">
        <v>33</v>
      </c>
      <c r="Q11" s="16"/>
      <c r="R11" s="16"/>
      <c r="S11" s="16"/>
      <c r="T11" s="17" t="s">
        <v>34</v>
      </c>
      <c r="U11" s="17"/>
    </row>
    <row r="12" spans="1:21" s="1" customFormat="1" ht="13.5" customHeight="1">
      <c r="A12" s="18" t="s">
        <v>35</v>
      </c>
      <c r="B12" s="18"/>
      <c r="C12" s="18"/>
      <c r="D12" s="18"/>
      <c r="E12" s="18"/>
      <c r="F12" s="18"/>
      <c r="G12" s="18"/>
      <c r="H12" s="18"/>
      <c r="I12" s="19" t="s">
        <v>36</v>
      </c>
      <c r="J12" s="19"/>
      <c r="K12" s="19" t="s">
        <v>37</v>
      </c>
      <c r="L12" s="19"/>
      <c r="M12" s="20">
        <f>26502800</f>
        <v>26502800</v>
      </c>
      <c r="N12" s="20"/>
      <c r="O12" s="20"/>
      <c r="P12" s="20">
        <f>1375679.12</f>
        <v>1375679.12</v>
      </c>
      <c r="Q12" s="20"/>
      <c r="R12" s="20"/>
      <c r="S12" s="20"/>
      <c r="T12" s="21">
        <f>25127120.88</f>
        <v>25127120.88</v>
      </c>
      <c r="U12" s="21"/>
    </row>
    <row r="13" spans="1:21" s="1" customFormat="1" ht="45" customHeight="1">
      <c r="A13" s="22" t="s">
        <v>38</v>
      </c>
      <c r="B13" s="22"/>
      <c r="C13" s="22"/>
      <c r="D13" s="22"/>
      <c r="E13" s="22"/>
      <c r="F13" s="22"/>
      <c r="G13" s="22"/>
      <c r="H13" s="22"/>
      <c r="I13" s="23" t="s">
        <v>36</v>
      </c>
      <c r="J13" s="23"/>
      <c r="K13" s="23" t="s">
        <v>39</v>
      </c>
      <c r="L13" s="23"/>
      <c r="M13" s="24">
        <f>8090500</f>
        <v>8090500</v>
      </c>
      <c r="N13" s="24"/>
      <c r="O13" s="24"/>
      <c r="P13" s="24">
        <f>789412.44</f>
        <v>789412.44</v>
      </c>
      <c r="Q13" s="24"/>
      <c r="R13" s="24"/>
      <c r="S13" s="24"/>
      <c r="T13" s="25">
        <f>7301087.56</f>
        <v>7301087.56</v>
      </c>
      <c r="U13" s="25"/>
    </row>
    <row r="14" spans="1:21" s="1" customFormat="1" ht="45" customHeight="1">
      <c r="A14" s="22" t="s">
        <v>40</v>
      </c>
      <c r="B14" s="22"/>
      <c r="C14" s="22"/>
      <c r="D14" s="22"/>
      <c r="E14" s="22"/>
      <c r="F14" s="22"/>
      <c r="G14" s="22"/>
      <c r="H14" s="22"/>
      <c r="I14" s="23" t="s">
        <v>36</v>
      </c>
      <c r="J14" s="23"/>
      <c r="K14" s="23" t="s">
        <v>41</v>
      </c>
      <c r="L14" s="23"/>
      <c r="M14" s="24">
        <f>3000</f>
        <v>3000</v>
      </c>
      <c r="N14" s="24"/>
      <c r="O14" s="24"/>
      <c r="P14" s="24">
        <f>304.2</f>
        <v>304.2</v>
      </c>
      <c r="Q14" s="24"/>
      <c r="R14" s="24"/>
      <c r="S14" s="24"/>
      <c r="T14" s="25">
        <f>2695.8</f>
        <v>2695.8</v>
      </c>
      <c r="U14" s="25"/>
    </row>
    <row r="15" spans="1:21" s="1" customFormat="1" ht="24" customHeight="1">
      <c r="A15" s="22" t="s">
        <v>42</v>
      </c>
      <c r="B15" s="22"/>
      <c r="C15" s="22"/>
      <c r="D15" s="22"/>
      <c r="E15" s="22"/>
      <c r="F15" s="22"/>
      <c r="G15" s="22"/>
      <c r="H15" s="22"/>
      <c r="I15" s="23" t="s">
        <v>36</v>
      </c>
      <c r="J15" s="23"/>
      <c r="K15" s="23" t="s">
        <v>43</v>
      </c>
      <c r="L15" s="23"/>
      <c r="M15" s="24">
        <f>6500</f>
        <v>6500</v>
      </c>
      <c r="N15" s="24"/>
      <c r="O15" s="24"/>
      <c r="P15" s="24">
        <f>9448.53</f>
        <v>9448.53</v>
      </c>
      <c r="Q15" s="24"/>
      <c r="R15" s="24"/>
      <c r="S15" s="24"/>
      <c r="T15" s="25">
        <f>-2948.53</f>
        <v>-2948.53</v>
      </c>
      <c r="U15" s="25"/>
    </row>
    <row r="16" spans="1:21" s="1" customFormat="1" ht="13.5" customHeight="1">
      <c r="A16" s="22" t="s">
        <v>44</v>
      </c>
      <c r="B16" s="22"/>
      <c r="C16" s="22"/>
      <c r="D16" s="22"/>
      <c r="E16" s="22"/>
      <c r="F16" s="22"/>
      <c r="G16" s="22"/>
      <c r="H16" s="22"/>
      <c r="I16" s="23" t="s">
        <v>36</v>
      </c>
      <c r="J16" s="23"/>
      <c r="K16" s="23" t="s">
        <v>45</v>
      </c>
      <c r="L16" s="23"/>
      <c r="M16" s="24">
        <f>200000</f>
        <v>200000</v>
      </c>
      <c r="N16" s="24"/>
      <c r="O16" s="24"/>
      <c r="P16" s="26" t="s">
        <v>46</v>
      </c>
      <c r="Q16" s="26"/>
      <c r="R16" s="26"/>
      <c r="S16" s="26"/>
      <c r="T16" s="25">
        <f>200000</f>
        <v>200000</v>
      </c>
      <c r="U16" s="25"/>
    </row>
    <row r="17" spans="1:21" s="1" customFormat="1" ht="24" customHeight="1">
      <c r="A17" s="22" t="s">
        <v>47</v>
      </c>
      <c r="B17" s="22"/>
      <c r="C17" s="22"/>
      <c r="D17" s="22"/>
      <c r="E17" s="22"/>
      <c r="F17" s="22"/>
      <c r="G17" s="22"/>
      <c r="H17" s="22"/>
      <c r="I17" s="23" t="s">
        <v>36</v>
      </c>
      <c r="J17" s="23"/>
      <c r="K17" s="23" t="s">
        <v>48</v>
      </c>
      <c r="L17" s="23"/>
      <c r="M17" s="24">
        <f>1530000</f>
        <v>1530000</v>
      </c>
      <c r="N17" s="24"/>
      <c r="O17" s="24"/>
      <c r="P17" s="24">
        <f>9726</f>
        <v>9726</v>
      </c>
      <c r="Q17" s="24"/>
      <c r="R17" s="24"/>
      <c r="S17" s="24"/>
      <c r="T17" s="25">
        <f>1520274</f>
        <v>1520274</v>
      </c>
      <c r="U17" s="25"/>
    </row>
    <row r="18" spans="1:21" s="1" customFormat="1" ht="45" customHeight="1">
      <c r="A18" s="22" t="s">
        <v>49</v>
      </c>
      <c r="B18" s="22"/>
      <c r="C18" s="22"/>
      <c r="D18" s="22"/>
      <c r="E18" s="22"/>
      <c r="F18" s="22"/>
      <c r="G18" s="22"/>
      <c r="H18" s="22"/>
      <c r="I18" s="23" t="s">
        <v>36</v>
      </c>
      <c r="J18" s="23"/>
      <c r="K18" s="23" t="s">
        <v>50</v>
      </c>
      <c r="L18" s="23"/>
      <c r="M18" s="24">
        <f>9167500</f>
        <v>9167500</v>
      </c>
      <c r="N18" s="24"/>
      <c r="O18" s="24"/>
      <c r="P18" s="24">
        <f>158688.74</f>
        <v>158688.74</v>
      </c>
      <c r="Q18" s="24"/>
      <c r="R18" s="24"/>
      <c r="S18" s="24"/>
      <c r="T18" s="25">
        <f>9008811.26</f>
        <v>9008811.26</v>
      </c>
      <c r="U18" s="25"/>
    </row>
    <row r="19" spans="1:21" s="1" customFormat="1" ht="45" customHeight="1">
      <c r="A19" s="22" t="s">
        <v>51</v>
      </c>
      <c r="B19" s="22"/>
      <c r="C19" s="22"/>
      <c r="D19" s="22"/>
      <c r="E19" s="22"/>
      <c r="F19" s="22"/>
      <c r="G19" s="22"/>
      <c r="H19" s="22"/>
      <c r="I19" s="23" t="s">
        <v>36</v>
      </c>
      <c r="J19" s="23"/>
      <c r="K19" s="23" t="s">
        <v>52</v>
      </c>
      <c r="L19" s="23"/>
      <c r="M19" s="24">
        <f>4915050</f>
        <v>4915050</v>
      </c>
      <c r="N19" s="24"/>
      <c r="O19" s="24"/>
      <c r="P19" s="24">
        <f>330103</f>
        <v>330103</v>
      </c>
      <c r="Q19" s="24"/>
      <c r="R19" s="24"/>
      <c r="S19" s="24"/>
      <c r="T19" s="25">
        <f>4584947</f>
        <v>4584947</v>
      </c>
      <c r="U19" s="25"/>
    </row>
    <row r="20" spans="1:21" s="1" customFormat="1" ht="45" customHeight="1">
      <c r="A20" s="22" t="s">
        <v>53</v>
      </c>
      <c r="B20" s="22"/>
      <c r="C20" s="22"/>
      <c r="D20" s="22"/>
      <c r="E20" s="22"/>
      <c r="F20" s="22"/>
      <c r="G20" s="22"/>
      <c r="H20" s="22"/>
      <c r="I20" s="23" t="s">
        <v>36</v>
      </c>
      <c r="J20" s="23"/>
      <c r="K20" s="23" t="s">
        <v>54</v>
      </c>
      <c r="L20" s="23"/>
      <c r="M20" s="24">
        <f>1253700</f>
        <v>1253700</v>
      </c>
      <c r="N20" s="24"/>
      <c r="O20" s="24"/>
      <c r="P20" s="24">
        <f>7823.03</f>
        <v>7823.03</v>
      </c>
      <c r="Q20" s="24"/>
      <c r="R20" s="24"/>
      <c r="S20" s="24"/>
      <c r="T20" s="25">
        <f>1245876.97</f>
        <v>1245876.97</v>
      </c>
      <c r="U20" s="25"/>
    </row>
    <row r="21" spans="1:21" s="1" customFormat="1" ht="24" customHeight="1">
      <c r="A21" s="22" t="s">
        <v>55</v>
      </c>
      <c r="B21" s="22"/>
      <c r="C21" s="22"/>
      <c r="D21" s="22"/>
      <c r="E21" s="22"/>
      <c r="F21" s="22"/>
      <c r="G21" s="22"/>
      <c r="H21" s="22"/>
      <c r="I21" s="23" t="s">
        <v>36</v>
      </c>
      <c r="J21" s="23"/>
      <c r="K21" s="23" t="s">
        <v>56</v>
      </c>
      <c r="L21" s="23"/>
      <c r="M21" s="24">
        <f>679500</f>
        <v>679500</v>
      </c>
      <c r="N21" s="24"/>
      <c r="O21" s="24"/>
      <c r="P21" s="24">
        <f>57033.29</f>
        <v>57033.29</v>
      </c>
      <c r="Q21" s="24"/>
      <c r="R21" s="24"/>
      <c r="S21" s="24"/>
      <c r="T21" s="25">
        <f>622466.71</f>
        <v>622466.71</v>
      </c>
      <c r="U21" s="25"/>
    </row>
    <row r="22" spans="1:21" s="1" customFormat="1" ht="33.75" customHeight="1">
      <c r="A22" s="22" t="s">
        <v>57</v>
      </c>
      <c r="B22" s="22"/>
      <c r="C22" s="22"/>
      <c r="D22" s="22"/>
      <c r="E22" s="22"/>
      <c r="F22" s="22"/>
      <c r="G22" s="22"/>
      <c r="H22" s="22"/>
      <c r="I22" s="23" t="s">
        <v>36</v>
      </c>
      <c r="J22" s="23"/>
      <c r="K22" s="23" t="s">
        <v>58</v>
      </c>
      <c r="L22" s="23"/>
      <c r="M22" s="24">
        <f>350000</f>
        <v>350000</v>
      </c>
      <c r="N22" s="24"/>
      <c r="O22" s="24"/>
      <c r="P22" s="24">
        <f>12639.89</f>
        <v>12639.89</v>
      </c>
      <c r="Q22" s="24"/>
      <c r="R22" s="24"/>
      <c r="S22" s="24"/>
      <c r="T22" s="25">
        <f>337360.11</f>
        <v>337360.11</v>
      </c>
      <c r="U22" s="25"/>
    </row>
    <row r="23" spans="1:21" s="1" customFormat="1" ht="24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 t="s">
        <v>36</v>
      </c>
      <c r="J23" s="23"/>
      <c r="K23" s="23" t="s">
        <v>60</v>
      </c>
      <c r="L23" s="23"/>
      <c r="M23" s="24">
        <f>299700</f>
        <v>299700</v>
      </c>
      <c r="N23" s="24"/>
      <c r="O23" s="24"/>
      <c r="P23" s="26" t="s">
        <v>46</v>
      </c>
      <c r="Q23" s="26"/>
      <c r="R23" s="26"/>
      <c r="S23" s="26"/>
      <c r="T23" s="25">
        <f>299700</f>
        <v>299700</v>
      </c>
      <c r="U23" s="25"/>
    </row>
    <row r="24" spans="1:21" s="1" customFormat="1" ht="24" customHeight="1">
      <c r="A24" s="22" t="s">
        <v>61</v>
      </c>
      <c r="B24" s="22"/>
      <c r="C24" s="22"/>
      <c r="D24" s="22"/>
      <c r="E24" s="22"/>
      <c r="F24" s="22"/>
      <c r="G24" s="22"/>
      <c r="H24" s="22"/>
      <c r="I24" s="23" t="s">
        <v>36</v>
      </c>
      <c r="J24" s="23"/>
      <c r="K24" s="23" t="s">
        <v>62</v>
      </c>
      <c r="L24" s="23"/>
      <c r="M24" s="24">
        <f>7350</f>
        <v>7350</v>
      </c>
      <c r="N24" s="24"/>
      <c r="O24" s="24"/>
      <c r="P24" s="26" t="s">
        <v>46</v>
      </c>
      <c r="Q24" s="26"/>
      <c r="R24" s="26"/>
      <c r="S24" s="26"/>
      <c r="T24" s="25">
        <f>7350</f>
        <v>7350</v>
      </c>
      <c r="U24" s="25"/>
    </row>
    <row r="25" spans="1:21" s="1" customFormat="1" ht="13.5" customHeight="1">
      <c r="A25" s="22" t="s">
        <v>63</v>
      </c>
      <c r="B25" s="22"/>
      <c r="C25" s="22"/>
      <c r="D25" s="22"/>
      <c r="E25" s="22"/>
      <c r="F25" s="22"/>
      <c r="G25" s="22"/>
      <c r="H25" s="22"/>
      <c r="I25" s="23" t="s">
        <v>36</v>
      </c>
      <c r="J25" s="23"/>
      <c r="K25" s="23" t="s">
        <v>64</v>
      </c>
      <c r="L25" s="23"/>
      <c r="M25" s="26" t="s">
        <v>46</v>
      </c>
      <c r="N25" s="26"/>
      <c r="O25" s="26"/>
      <c r="P25" s="24">
        <f>500</f>
        <v>500</v>
      </c>
      <c r="Q25" s="24"/>
      <c r="R25" s="24"/>
      <c r="S25" s="24"/>
      <c r="T25" s="25">
        <f>0</f>
        <v>0</v>
      </c>
      <c r="U25" s="25"/>
    </row>
    <row r="26" spans="1:21" s="1" customFormat="1" ht="13.5" customHeight="1">
      <c r="A26" s="27" t="s">
        <v>11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1:21" s="1" customFormat="1" ht="13.5" customHeight="1">
      <c r="A27" s="11" t="s">
        <v>65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s="1" customFormat="1" ht="34.5" customHeight="1">
      <c r="A28" s="12" t="s">
        <v>23</v>
      </c>
      <c r="B28" s="12"/>
      <c r="C28" s="12"/>
      <c r="D28" s="12"/>
      <c r="E28" s="12"/>
      <c r="F28" s="12"/>
      <c r="G28" s="12"/>
      <c r="H28" s="12"/>
      <c r="I28" s="12" t="s">
        <v>24</v>
      </c>
      <c r="J28" s="12"/>
      <c r="K28" s="12" t="s">
        <v>66</v>
      </c>
      <c r="L28" s="12"/>
      <c r="M28" s="13" t="s">
        <v>26</v>
      </c>
      <c r="N28" s="13"/>
      <c r="O28" s="13"/>
      <c r="P28" s="13" t="s">
        <v>27</v>
      </c>
      <c r="Q28" s="13"/>
      <c r="R28" s="13"/>
      <c r="S28" s="13"/>
      <c r="T28" s="14" t="s">
        <v>28</v>
      </c>
      <c r="U28" s="14"/>
    </row>
    <row r="29" spans="1:21" s="1" customFormat="1" ht="13.5" customHeight="1">
      <c r="A29" s="15" t="s">
        <v>29</v>
      </c>
      <c r="B29" s="15"/>
      <c r="C29" s="15"/>
      <c r="D29" s="15"/>
      <c r="E29" s="15"/>
      <c r="F29" s="15"/>
      <c r="G29" s="15"/>
      <c r="H29" s="15"/>
      <c r="I29" s="15" t="s">
        <v>30</v>
      </c>
      <c r="J29" s="15"/>
      <c r="K29" s="15" t="s">
        <v>31</v>
      </c>
      <c r="L29" s="15"/>
      <c r="M29" s="16" t="s">
        <v>32</v>
      </c>
      <c r="N29" s="16"/>
      <c r="O29" s="16"/>
      <c r="P29" s="16" t="s">
        <v>33</v>
      </c>
      <c r="Q29" s="16"/>
      <c r="R29" s="16"/>
      <c r="S29" s="16"/>
      <c r="T29" s="17" t="s">
        <v>34</v>
      </c>
      <c r="U29" s="17"/>
    </row>
    <row r="30" spans="1:21" s="1" customFormat="1" ht="13.5" customHeight="1">
      <c r="A30" s="18" t="s">
        <v>67</v>
      </c>
      <c r="B30" s="18"/>
      <c r="C30" s="18"/>
      <c r="D30" s="18"/>
      <c r="E30" s="18"/>
      <c r="F30" s="18"/>
      <c r="G30" s="18"/>
      <c r="H30" s="18"/>
      <c r="I30" s="19" t="s">
        <v>68</v>
      </c>
      <c r="J30" s="19"/>
      <c r="K30" s="19" t="s">
        <v>37</v>
      </c>
      <c r="L30" s="19"/>
      <c r="M30" s="20">
        <f>26919956.47</f>
        <v>26919956.47</v>
      </c>
      <c r="N30" s="20"/>
      <c r="O30" s="20"/>
      <c r="P30" s="20">
        <f>1006200.34</f>
        <v>1006200.34</v>
      </c>
      <c r="Q30" s="20"/>
      <c r="R30" s="20"/>
      <c r="S30" s="20"/>
      <c r="T30" s="21">
        <f>25913756.13</f>
        <v>25913756.13</v>
      </c>
      <c r="U30" s="21"/>
    </row>
    <row r="31" spans="1:21" s="1" customFormat="1" ht="13.5" customHeight="1">
      <c r="A31" s="28" t="s">
        <v>69</v>
      </c>
      <c r="B31" s="28"/>
      <c r="C31" s="28"/>
      <c r="D31" s="28"/>
      <c r="E31" s="28"/>
      <c r="F31" s="28"/>
      <c r="G31" s="28"/>
      <c r="H31" s="28"/>
      <c r="I31" s="29" t="s">
        <v>68</v>
      </c>
      <c r="J31" s="29"/>
      <c r="K31" s="29" t="s">
        <v>70</v>
      </c>
      <c r="L31" s="29"/>
      <c r="M31" s="30">
        <f>439200</f>
        <v>439200</v>
      </c>
      <c r="N31" s="30"/>
      <c r="O31" s="30"/>
      <c r="P31" s="30">
        <f>51886.98</f>
        <v>51886.98</v>
      </c>
      <c r="Q31" s="30"/>
      <c r="R31" s="30"/>
      <c r="S31" s="30"/>
      <c r="T31" s="31">
        <f>387313.02</f>
        <v>387313.02</v>
      </c>
      <c r="U31" s="31"/>
    </row>
    <row r="32" spans="1:21" s="1" customFormat="1" ht="13.5" customHeight="1">
      <c r="A32" s="28" t="s">
        <v>71</v>
      </c>
      <c r="B32" s="28"/>
      <c r="C32" s="28"/>
      <c r="D32" s="28"/>
      <c r="E32" s="28"/>
      <c r="F32" s="28"/>
      <c r="G32" s="28"/>
      <c r="H32" s="28"/>
      <c r="I32" s="29" t="s">
        <v>68</v>
      </c>
      <c r="J32" s="29"/>
      <c r="K32" s="29" t="s">
        <v>72</v>
      </c>
      <c r="L32" s="29"/>
      <c r="M32" s="30">
        <f>132600</f>
        <v>132600</v>
      </c>
      <c r="N32" s="30"/>
      <c r="O32" s="30"/>
      <c r="P32" s="30">
        <f>17436.87</f>
        <v>17436.87</v>
      </c>
      <c r="Q32" s="30"/>
      <c r="R32" s="30"/>
      <c r="S32" s="30"/>
      <c r="T32" s="31">
        <f>115163.13</f>
        <v>115163.13</v>
      </c>
      <c r="U32" s="31"/>
    </row>
    <row r="33" spans="1:21" s="1" customFormat="1" ht="13.5" customHeight="1">
      <c r="A33" s="28" t="s">
        <v>69</v>
      </c>
      <c r="B33" s="28"/>
      <c r="C33" s="28"/>
      <c r="D33" s="28"/>
      <c r="E33" s="28"/>
      <c r="F33" s="28"/>
      <c r="G33" s="28"/>
      <c r="H33" s="28"/>
      <c r="I33" s="29" t="s">
        <v>68</v>
      </c>
      <c r="J33" s="29"/>
      <c r="K33" s="29" t="s">
        <v>73</v>
      </c>
      <c r="L33" s="29"/>
      <c r="M33" s="30">
        <f>2402100</f>
        <v>2402100</v>
      </c>
      <c r="N33" s="30"/>
      <c r="O33" s="30"/>
      <c r="P33" s="30">
        <f>183249.48</f>
        <v>183249.48</v>
      </c>
      <c r="Q33" s="30"/>
      <c r="R33" s="30"/>
      <c r="S33" s="30"/>
      <c r="T33" s="31">
        <f>2218850.52</f>
        <v>2218850.52</v>
      </c>
      <c r="U33" s="31"/>
    </row>
    <row r="34" spans="1:21" s="1" customFormat="1" ht="13.5" customHeight="1">
      <c r="A34" s="28" t="s">
        <v>71</v>
      </c>
      <c r="B34" s="28"/>
      <c r="C34" s="28"/>
      <c r="D34" s="28"/>
      <c r="E34" s="28"/>
      <c r="F34" s="28"/>
      <c r="G34" s="28"/>
      <c r="H34" s="28"/>
      <c r="I34" s="29" t="s">
        <v>68</v>
      </c>
      <c r="J34" s="29"/>
      <c r="K34" s="29" t="s">
        <v>74</v>
      </c>
      <c r="L34" s="29"/>
      <c r="M34" s="30">
        <f>725400</f>
        <v>725400</v>
      </c>
      <c r="N34" s="30"/>
      <c r="O34" s="30"/>
      <c r="P34" s="30">
        <f>65193.02</f>
        <v>65193.02</v>
      </c>
      <c r="Q34" s="30"/>
      <c r="R34" s="30"/>
      <c r="S34" s="30"/>
      <c r="T34" s="31">
        <f>660206.98</f>
        <v>660206.98</v>
      </c>
      <c r="U34" s="31"/>
    </row>
    <row r="35" spans="1:21" s="1" customFormat="1" ht="13.5" customHeight="1">
      <c r="A35" s="28" t="s">
        <v>75</v>
      </c>
      <c r="B35" s="28"/>
      <c r="C35" s="28"/>
      <c r="D35" s="28"/>
      <c r="E35" s="28"/>
      <c r="F35" s="28"/>
      <c r="G35" s="28"/>
      <c r="H35" s="28"/>
      <c r="I35" s="29" t="s">
        <v>68</v>
      </c>
      <c r="J35" s="29"/>
      <c r="K35" s="29" t="s">
        <v>76</v>
      </c>
      <c r="L35" s="29"/>
      <c r="M35" s="30">
        <f>251650</f>
        <v>251650</v>
      </c>
      <c r="N35" s="30"/>
      <c r="O35" s="30"/>
      <c r="P35" s="30">
        <f>18883.42</f>
        <v>18883.42</v>
      </c>
      <c r="Q35" s="30"/>
      <c r="R35" s="30"/>
      <c r="S35" s="30"/>
      <c r="T35" s="31">
        <f>232766.58</f>
        <v>232766.58</v>
      </c>
      <c r="U35" s="31"/>
    </row>
    <row r="36" spans="1:21" s="1" customFormat="1" ht="13.5" customHeight="1">
      <c r="A36" s="28" t="s">
        <v>77</v>
      </c>
      <c r="B36" s="28"/>
      <c r="C36" s="28"/>
      <c r="D36" s="28"/>
      <c r="E36" s="28"/>
      <c r="F36" s="28"/>
      <c r="G36" s="28"/>
      <c r="H36" s="28"/>
      <c r="I36" s="29" t="s">
        <v>68</v>
      </c>
      <c r="J36" s="29"/>
      <c r="K36" s="29" t="s">
        <v>78</v>
      </c>
      <c r="L36" s="29"/>
      <c r="M36" s="30">
        <f>267400</f>
        <v>267400</v>
      </c>
      <c r="N36" s="30"/>
      <c r="O36" s="30"/>
      <c r="P36" s="30">
        <f>9815.13</f>
        <v>9815.13</v>
      </c>
      <c r="Q36" s="30"/>
      <c r="R36" s="30"/>
      <c r="S36" s="30"/>
      <c r="T36" s="31">
        <f>257584.87</f>
        <v>257584.87</v>
      </c>
      <c r="U36" s="31"/>
    </row>
    <row r="37" spans="1:21" s="1" customFormat="1" ht="13.5" customHeight="1">
      <c r="A37" s="28" t="s">
        <v>79</v>
      </c>
      <c r="B37" s="28"/>
      <c r="C37" s="28"/>
      <c r="D37" s="28"/>
      <c r="E37" s="28"/>
      <c r="F37" s="28"/>
      <c r="G37" s="28"/>
      <c r="H37" s="28"/>
      <c r="I37" s="29" t="s">
        <v>68</v>
      </c>
      <c r="J37" s="29"/>
      <c r="K37" s="29" t="s">
        <v>80</v>
      </c>
      <c r="L37" s="29"/>
      <c r="M37" s="30">
        <f>126600</f>
        <v>126600</v>
      </c>
      <c r="N37" s="30"/>
      <c r="O37" s="30"/>
      <c r="P37" s="30">
        <f>3838.06</f>
        <v>3838.06</v>
      </c>
      <c r="Q37" s="30"/>
      <c r="R37" s="30"/>
      <c r="S37" s="30"/>
      <c r="T37" s="31">
        <f>122761.94</f>
        <v>122761.94</v>
      </c>
      <c r="U37" s="31"/>
    </row>
    <row r="38" spans="1:21" s="1" customFormat="1" ht="13.5" customHeight="1">
      <c r="A38" s="28" t="s">
        <v>81</v>
      </c>
      <c r="B38" s="28"/>
      <c r="C38" s="28"/>
      <c r="D38" s="28"/>
      <c r="E38" s="28"/>
      <c r="F38" s="28"/>
      <c r="G38" s="28"/>
      <c r="H38" s="28"/>
      <c r="I38" s="29" t="s">
        <v>68</v>
      </c>
      <c r="J38" s="29"/>
      <c r="K38" s="29" t="s">
        <v>82</v>
      </c>
      <c r="L38" s="29"/>
      <c r="M38" s="30">
        <f>703000</f>
        <v>703000</v>
      </c>
      <c r="N38" s="30"/>
      <c r="O38" s="30"/>
      <c r="P38" s="30">
        <f>16252.76</f>
        <v>16252.76</v>
      </c>
      <c r="Q38" s="30"/>
      <c r="R38" s="30"/>
      <c r="S38" s="30"/>
      <c r="T38" s="31">
        <f>686747.24</f>
        <v>686747.24</v>
      </c>
      <c r="U38" s="31"/>
    </row>
    <row r="39" spans="1:21" s="1" customFormat="1" ht="13.5" customHeight="1">
      <c r="A39" s="28" t="s">
        <v>83</v>
      </c>
      <c r="B39" s="28"/>
      <c r="C39" s="28"/>
      <c r="D39" s="28"/>
      <c r="E39" s="28"/>
      <c r="F39" s="28"/>
      <c r="G39" s="28"/>
      <c r="H39" s="28"/>
      <c r="I39" s="29" t="s">
        <v>68</v>
      </c>
      <c r="J39" s="29"/>
      <c r="K39" s="29" t="s">
        <v>84</v>
      </c>
      <c r="L39" s="29"/>
      <c r="M39" s="30">
        <f>399200</f>
        <v>399200</v>
      </c>
      <c r="N39" s="30"/>
      <c r="O39" s="30"/>
      <c r="P39" s="32" t="s">
        <v>46</v>
      </c>
      <c r="Q39" s="32"/>
      <c r="R39" s="32"/>
      <c r="S39" s="32"/>
      <c r="T39" s="31">
        <f>399200</f>
        <v>399200</v>
      </c>
      <c r="U39" s="31"/>
    </row>
    <row r="40" spans="1:21" s="1" customFormat="1" ht="13.5" customHeight="1">
      <c r="A40" s="28" t="s">
        <v>85</v>
      </c>
      <c r="B40" s="28"/>
      <c r="C40" s="28"/>
      <c r="D40" s="28"/>
      <c r="E40" s="28"/>
      <c r="F40" s="28"/>
      <c r="G40" s="28"/>
      <c r="H40" s="28"/>
      <c r="I40" s="29" t="s">
        <v>68</v>
      </c>
      <c r="J40" s="29"/>
      <c r="K40" s="29" t="s">
        <v>86</v>
      </c>
      <c r="L40" s="29"/>
      <c r="M40" s="30">
        <f>324800</f>
        <v>324800</v>
      </c>
      <c r="N40" s="30"/>
      <c r="O40" s="30"/>
      <c r="P40" s="30">
        <f>13201</f>
        <v>13201</v>
      </c>
      <c r="Q40" s="30"/>
      <c r="R40" s="30"/>
      <c r="S40" s="30"/>
      <c r="T40" s="31">
        <f>311599</f>
        <v>311599</v>
      </c>
      <c r="U40" s="31"/>
    </row>
    <row r="41" spans="1:21" s="1" customFormat="1" ht="13.5" customHeight="1">
      <c r="A41" s="28" t="s">
        <v>83</v>
      </c>
      <c r="B41" s="28"/>
      <c r="C41" s="28"/>
      <c r="D41" s="28"/>
      <c r="E41" s="28"/>
      <c r="F41" s="28"/>
      <c r="G41" s="28"/>
      <c r="H41" s="28"/>
      <c r="I41" s="29" t="s">
        <v>68</v>
      </c>
      <c r="J41" s="29"/>
      <c r="K41" s="29" t="s">
        <v>87</v>
      </c>
      <c r="L41" s="29"/>
      <c r="M41" s="30">
        <f>150000</f>
        <v>150000</v>
      </c>
      <c r="N41" s="30"/>
      <c r="O41" s="30"/>
      <c r="P41" s="32" t="s">
        <v>46</v>
      </c>
      <c r="Q41" s="32"/>
      <c r="R41" s="32"/>
      <c r="S41" s="32"/>
      <c r="T41" s="31">
        <f>150000</f>
        <v>150000</v>
      </c>
      <c r="U41" s="31"/>
    </row>
    <row r="42" spans="1:21" s="1" customFormat="1" ht="13.5" customHeight="1">
      <c r="A42" s="28" t="s">
        <v>85</v>
      </c>
      <c r="B42" s="28"/>
      <c r="C42" s="28"/>
      <c r="D42" s="28"/>
      <c r="E42" s="28"/>
      <c r="F42" s="28"/>
      <c r="G42" s="28"/>
      <c r="H42" s="28"/>
      <c r="I42" s="29" t="s">
        <v>68</v>
      </c>
      <c r="J42" s="29"/>
      <c r="K42" s="29" t="s">
        <v>88</v>
      </c>
      <c r="L42" s="29"/>
      <c r="M42" s="30">
        <f>7350</f>
        <v>7350</v>
      </c>
      <c r="N42" s="30"/>
      <c r="O42" s="30"/>
      <c r="P42" s="32" t="s">
        <v>46</v>
      </c>
      <c r="Q42" s="32"/>
      <c r="R42" s="32"/>
      <c r="S42" s="32"/>
      <c r="T42" s="31">
        <f>7350</f>
        <v>7350</v>
      </c>
      <c r="U42" s="31"/>
    </row>
    <row r="43" spans="1:21" s="1" customFormat="1" ht="13.5" customHeight="1">
      <c r="A43" s="28" t="s">
        <v>69</v>
      </c>
      <c r="B43" s="28"/>
      <c r="C43" s="28"/>
      <c r="D43" s="28"/>
      <c r="E43" s="28"/>
      <c r="F43" s="28"/>
      <c r="G43" s="28"/>
      <c r="H43" s="28"/>
      <c r="I43" s="29" t="s">
        <v>68</v>
      </c>
      <c r="J43" s="29"/>
      <c r="K43" s="29" t="s">
        <v>89</v>
      </c>
      <c r="L43" s="29"/>
      <c r="M43" s="30">
        <f>925200</f>
        <v>925200</v>
      </c>
      <c r="N43" s="30"/>
      <c r="O43" s="30"/>
      <c r="P43" s="30">
        <f>23000</f>
        <v>23000</v>
      </c>
      <c r="Q43" s="30"/>
      <c r="R43" s="30"/>
      <c r="S43" s="30"/>
      <c r="T43" s="31">
        <f>902200</f>
        <v>902200</v>
      </c>
      <c r="U43" s="31"/>
    </row>
    <row r="44" spans="1:21" s="1" customFormat="1" ht="13.5" customHeight="1">
      <c r="A44" s="28" t="s">
        <v>71</v>
      </c>
      <c r="B44" s="28"/>
      <c r="C44" s="28"/>
      <c r="D44" s="28"/>
      <c r="E44" s="28"/>
      <c r="F44" s="28"/>
      <c r="G44" s="28"/>
      <c r="H44" s="28"/>
      <c r="I44" s="29" t="s">
        <v>68</v>
      </c>
      <c r="J44" s="29"/>
      <c r="K44" s="29" t="s">
        <v>90</v>
      </c>
      <c r="L44" s="29"/>
      <c r="M44" s="30">
        <f>279400</f>
        <v>279400</v>
      </c>
      <c r="N44" s="30"/>
      <c r="O44" s="30"/>
      <c r="P44" s="32" t="s">
        <v>46</v>
      </c>
      <c r="Q44" s="32"/>
      <c r="R44" s="32"/>
      <c r="S44" s="32"/>
      <c r="T44" s="31">
        <f>279400</f>
        <v>279400</v>
      </c>
      <c r="U44" s="31"/>
    </row>
    <row r="45" spans="1:21" s="1" customFormat="1" ht="13.5" customHeight="1">
      <c r="A45" s="28" t="s">
        <v>81</v>
      </c>
      <c r="B45" s="28"/>
      <c r="C45" s="28"/>
      <c r="D45" s="28"/>
      <c r="E45" s="28"/>
      <c r="F45" s="28"/>
      <c r="G45" s="28"/>
      <c r="H45" s="28"/>
      <c r="I45" s="29" t="s">
        <v>68</v>
      </c>
      <c r="J45" s="29"/>
      <c r="K45" s="29" t="s">
        <v>91</v>
      </c>
      <c r="L45" s="29"/>
      <c r="M45" s="30">
        <f>25000</f>
        <v>25000</v>
      </c>
      <c r="N45" s="30"/>
      <c r="O45" s="30"/>
      <c r="P45" s="32" t="s">
        <v>46</v>
      </c>
      <c r="Q45" s="32"/>
      <c r="R45" s="32"/>
      <c r="S45" s="32"/>
      <c r="T45" s="31">
        <f>25000</f>
        <v>25000</v>
      </c>
      <c r="U45" s="31"/>
    </row>
    <row r="46" spans="1:21" s="1" customFormat="1" ht="13.5" customHeight="1">
      <c r="A46" s="28" t="s">
        <v>69</v>
      </c>
      <c r="B46" s="28"/>
      <c r="C46" s="28"/>
      <c r="D46" s="28"/>
      <c r="E46" s="28"/>
      <c r="F46" s="28"/>
      <c r="G46" s="28"/>
      <c r="H46" s="28"/>
      <c r="I46" s="29" t="s">
        <v>68</v>
      </c>
      <c r="J46" s="29"/>
      <c r="K46" s="29" t="s">
        <v>92</v>
      </c>
      <c r="L46" s="29"/>
      <c r="M46" s="30">
        <f>2112300</f>
        <v>2112300</v>
      </c>
      <c r="N46" s="30"/>
      <c r="O46" s="30"/>
      <c r="P46" s="30">
        <f>68457</f>
        <v>68457</v>
      </c>
      <c r="Q46" s="30"/>
      <c r="R46" s="30"/>
      <c r="S46" s="30"/>
      <c r="T46" s="31">
        <f>2043843</f>
        <v>2043843</v>
      </c>
      <c r="U46" s="31"/>
    </row>
    <row r="47" spans="1:21" s="1" customFormat="1" ht="13.5" customHeight="1">
      <c r="A47" s="28" t="s">
        <v>71</v>
      </c>
      <c r="B47" s="28"/>
      <c r="C47" s="28"/>
      <c r="D47" s="28"/>
      <c r="E47" s="28"/>
      <c r="F47" s="28"/>
      <c r="G47" s="28"/>
      <c r="H47" s="28"/>
      <c r="I47" s="29" t="s">
        <v>68</v>
      </c>
      <c r="J47" s="29"/>
      <c r="K47" s="29" t="s">
        <v>93</v>
      </c>
      <c r="L47" s="29"/>
      <c r="M47" s="30">
        <f>637900</f>
        <v>637900</v>
      </c>
      <c r="N47" s="30"/>
      <c r="O47" s="30"/>
      <c r="P47" s="30">
        <f>39846.73</f>
        <v>39846.73</v>
      </c>
      <c r="Q47" s="30"/>
      <c r="R47" s="30"/>
      <c r="S47" s="30"/>
      <c r="T47" s="31">
        <f>598053.27</f>
        <v>598053.27</v>
      </c>
      <c r="U47" s="31"/>
    </row>
    <row r="48" spans="1:21" s="1" customFormat="1" ht="13.5" customHeight="1">
      <c r="A48" s="28" t="s">
        <v>81</v>
      </c>
      <c r="B48" s="28"/>
      <c r="C48" s="28"/>
      <c r="D48" s="28"/>
      <c r="E48" s="28"/>
      <c r="F48" s="28"/>
      <c r="G48" s="28"/>
      <c r="H48" s="28"/>
      <c r="I48" s="29" t="s">
        <v>68</v>
      </c>
      <c r="J48" s="29"/>
      <c r="K48" s="29" t="s">
        <v>94</v>
      </c>
      <c r="L48" s="29"/>
      <c r="M48" s="30">
        <f>8500</f>
        <v>8500</v>
      </c>
      <c r="N48" s="30"/>
      <c r="O48" s="30"/>
      <c r="P48" s="32" t="s">
        <v>46</v>
      </c>
      <c r="Q48" s="32"/>
      <c r="R48" s="32"/>
      <c r="S48" s="32"/>
      <c r="T48" s="31">
        <f>8500</f>
        <v>8500</v>
      </c>
      <c r="U48" s="31"/>
    </row>
    <row r="49" spans="1:21" s="1" customFormat="1" ht="13.5" customHeight="1">
      <c r="A49" s="28" t="s">
        <v>83</v>
      </c>
      <c r="B49" s="28"/>
      <c r="C49" s="28"/>
      <c r="D49" s="28"/>
      <c r="E49" s="28"/>
      <c r="F49" s="28"/>
      <c r="G49" s="28"/>
      <c r="H49" s="28"/>
      <c r="I49" s="29" t="s">
        <v>68</v>
      </c>
      <c r="J49" s="29"/>
      <c r="K49" s="29" t="s">
        <v>95</v>
      </c>
      <c r="L49" s="29"/>
      <c r="M49" s="30">
        <f>130000</f>
        <v>130000</v>
      </c>
      <c r="N49" s="30"/>
      <c r="O49" s="30"/>
      <c r="P49" s="32" t="s">
        <v>46</v>
      </c>
      <c r="Q49" s="32"/>
      <c r="R49" s="32"/>
      <c r="S49" s="32"/>
      <c r="T49" s="31">
        <f>130000</f>
        <v>130000</v>
      </c>
      <c r="U49" s="31"/>
    </row>
    <row r="50" spans="1:21" s="1" customFormat="1" ht="13.5" customHeight="1">
      <c r="A50" s="28" t="s">
        <v>85</v>
      </c>
      <c r="B50" s="28"/>
      <c r="C50" s="28"/>
      <c r="D50" s="28"/>
      <c r="E50" s="28"/>
      <c r="F50" s="28"/>
      <c r="G50" s="28"/>
      <c r="H50" s="28"/>
      <c r="I50" s="29" t="s">
        <v>68</v>
      </c>
      <c r="J50" s="29"/>
      <c r="K50" s="29" t="s">
        <v>96</v>
      </c>
      <c r="L50" s="29"/>
      <c r="M50" s="30">
        <f>371400</f>
        <v>371400</v>
      </c>
      <c r="N50" s="30"/>
      <c r="O50" s="30"/>
      <c r="P50" s="30">
        <f>16335</f>
        <v>16335</v>
      </c>
      <c r="Q50" s="30"/>
      <c r="R50" s="30"/>
      <c r="S50" s="30"/>
      <c r="T50" s="31">
        <f>355065</f>
        <v>355065</v>
      </c>
      <c r="U50" s="31"/>
    </row>
    <row r="51" spans="1:21" s="1" customFormat="1" ht="13.5" customHeight="1">
      <c r="A51" s="28" t="s">
        <v>83</v>
      </c>
      <c r="B51" s="28"/>
      <c r="C51" s="28"/>
      <c r="D51" s="28"/>
      <c r="E51" s="28"/>
      <c r="F51" s="28"/>
      <c r="G51" s="28"/>
      <c r="H51" s="28"/>
      <c r="I51" s="29" t="s">
        <v>68</v>
      </c>
      <c r="J51" s="29"/>
      <c r="K51" s="29" t="s">
        <v>97</v>
      </c>
      <c r="L51" s="29"/>
      <c r="M51" s="30">
        <f>249600</f>
        <v>249600</v>
      </c>
      <c r="N51" s="30"/>
      <c r="O51" s="30"/>
      <c r="P51" s="32" t="s">
        <v>46</v>
      </c>
      <c r="Q51" s="32"/>
      <c r="R51" s="32"/>
      <c r="S51" s="32"/>
      <c r="T51" s="31">
        <f>249600</f>
        <v>249600</v>
      </c>
      <c r="U51" s="31"/>
    </row>
    <row r="52" spans="1:21" s="1" customFormat="1" ht="13.5" customHeight="1">
      <c r="A52" s="28" t="s">
        <v>69</v>
      </c>
      <c r="B52" s="28"/>
      <c r="C52" s="28"/>
      <c r="D52" s="28"/>
      <c r="E52" s="28"/>
      <c r="F52" s="28"/>
      <c r="G52" s="28"/>
      <c r="H52" s="28"/>
      <c r="I52" s="29" t="s">
        <v>68</v>
      </c>
      <c r="J52" s="29"/>
      <c r="K52" s="29" t="s">
        <v>98</v>
      </c>
      <c r="L52" s="29"/>
      <c r="M52" s="30">
        <f>209200</f>
        <v>209200</v>
      </c>
      <c r="N52" s="30"/>
      <c r="O52" s="30"/>
      <c r="P52" s="32" t="s">
        <v>46</v>
      </c>
      <c r="Q52" s="32"/>
      <c r="R52" s="32"/>
      <c r="S52" s="32"/>
      <c r="T52" s="31">
        <f>209200</f>
        <v>209200</v>
      </c>
      <c r="U52" s="31"/>
    </row>
    <row r="53" spans="1:21" s="1" customFormat="1" ht="13.5" customHeight="1">
      <c r="A53" s="28" t="s">
        <v>71</v>
      </c>
      <c r="B53" s="28"/>
      <c r="C53" s="28"/>
      <c r="D53" s="28"/>
      <c r="E53" s="28"/>
      <c r="F53" s="28"/>
      <c r="G53" s="28"/>
      <c r="H53" s="28"/>
      <c r="I53" s="29" t="s">
        <v>68</v>
      </c>
      <c r="J53" s="29"/>
      <c r="K53" s="29" t="s">
        <v>99</v>
      </c>
      <c r="L53" s="29"/>
      <c r="M53" s="30">
        <f>90500</f>
        <v>90500</v>
      </c>
      <c r="N53" s="30"/>
      <c r="O53" s="30"/>
      <c r="P53" s="32" t="s">
        <v>46</v>
      </c>
      <c r="Q53" s="32"/>
      <c r="R53" s="32"/>
      <c r="S53" s="32"/>
      <c r="T53" s="31">
        <f>90500</f>
        <v>90500</v>
      </c>
      <c r="U53" s="31"/>
    </row>
    <row r="54" spans="1:21" s="1" customFormat="1" ht="13.5" customHeight="1">
      <c r="A54" s="28" t="s">
        <v>83</v>
      </c>
      <c r="B54" s="28"/>
      <c r="C54" s="28"/>
      <c r="D54" s="28"/>
      <c r="E54" s="28"/>
      <c r="F54" s="28"/>
      <c r="G54" s="28"/>
      <c r="H54" s="28"/>
      <c r="I54" s="29" t="s">
        <v>68</v>
      </c>
      <c r="J54" s="29"/>
      <c r="K54" s="29" t="s">
        <v>100</v>
      </c>
      <c r="L54" s="29"/>
      <c r="M54" s="30">
        <f>573700</f>
        <v>573700</v>
      </c>
      <c r="N54" s="30"/>
      <c r="O54" s="30"/>
      <c r="P54" s="32" t="s">
        <v>46</v>
      </c>
      <c r="Q54" s="32"/>
      <c r="R54" s="32"/>
      <c r="S54" s="32"/>
      <c r="T54" s="31">
        <f>573700</f>
        <v>573700</v>
      </c>
      <c r="U54" s="31"/>
    </row>
    <row r="55" spans="1:21" s="1" customFormat="1" ht="13.5" customHeight="1">
      <c r="A55" s="28" t="s">
        <v>83</v>
      </c>
      <c r="B55" s="28"/>
      <c r="C55" s="28"/>
      <c r="D55" s="28"/>
      <c r="E55" s="28"/>
      <c r="F55" s="28"/>
      <c r="G55" s="28"/>
      <c r="H55" s="28"/>
      <c r="I55" s="29" t="s">
        <v>68</v>
      </c>
      <c r="J55" s="29"/>
      <c r="K55" s="29" t="s">
        <v>101</v>
      </c>
      <c r="L55" s="29"/>
      <c r="M55" s="30">
        <f>32200</f>
        <v>32200</v>
      </c>
      <c r="N55" s="30"/>
      <c r="O55" s="30"/>
      <c r="P55" s="32" t="s">
        <v>46</v>
      </c>
      <c r="Q55" s="32"/>
      <c r="R55" s="32"/>
      <c r="S55" s="32"/>
      <c r="T55" s="31">
        <f>32200</f>
        <v>32200</v>
      </c>
      <c r="U55" s="31"/>
    </row>
    <row r="56" spans="1:21" s="1" customFormat="1" ht="13.5" customHeight="1">
      <c r="A56" s="28" t="s">
        <v>81</v>
      </c>
      <c r="B56" s="28"/>
      <c r="C56" s="28"/>
      <c r="D56" s="28"/>
      <c r="E56" s="28"/>
      <c r="F56" s="28"/>
      <c r="G56" s="28"/>
      <c r="H56" s="28"/>
      <c r="I56" s="29" t="s">
        <v>68</v>
      </c>
      <c r="J56" s="29"/>
      <c r="K56" s="29" t="s">
        <v>102</v>
      </c>
      <c r="L56" s="29"/>
      <c r="M56" s="30">
        <f>25500</f>
        <v>25500</v>
      </c>
      <c r="N56" s="30"/>
      <c r="O56" s="30"/>
      <c r="P56" s="32" t="s">
        <v>46</v>
      </c>
      <c r="Q56" s="32"/>
      <c r="R56" s="32"/>
      <c r="S56" s="32"/>
      <c r="T56" s="31">
        <f>25500</f>
        <v>25500</v>
      </c>
      <c r="U56" s="31"/>
    </row>
    <row r="57" spans="1:21" s="1" customFormat="1" ht="13.5" customHeight="1">
      <c r="A57" s="28" t="s">
        <v>83</v>
      </c>
      <c r="B57" s="28"/>
      <c r="C57" s="28"/>
      <c r="D57" s="28"/>
      <c r="E57" s="28"/>
      <c r="F57" s="28"/>
      <c r="G57" s="28"/>
      <c r="H57" s="28"/>
      <c r="I57" s="29" t="s">
        <v>68</v>
      </c>
      <c r="J57" s="29"/>
      <c r="K57" s="29" t="s">
        <v>103</v>
      </c>
      <c r="L57" s="29"/>
      <c r="M57" s="30">
        <f>31200</f>
        <v>31200</v>
      </c>
      <c r="N57" s="30"/>
      <c r="O57" s="30"/>
      <c r="P57" s="32" t="s">
        <v>46</v>
      </c>
      <c r="Q57" s="32"/>
      <c r="R57" s="32"/>
      <c r="S57" s="32"/>
      <c r="T57" s="31">
        <f>31200</f>
        <v>31200</v>
      </c>
      <c r="U57" s="31"/>
    </row>
    <row r="58" spans="1:21" s="1" customFormat="1" ht="13.5" customHeight="1">
      <c r="A58" s="28" t="s">
        <v>79</v>
      </c>
      <c r="B58" s="28"/>
      <c r="C58" s="28"/>
      <c r="D58" s="28"/>
      <c r="E58" s="28"/>
      <c r="F58" s="28"/>
      <c r="G58" s="28"/>
      <c r="H58" s="28"/>
      <c r="I58" s="29" t="s">
        <v>68</v>
      </c>
      <c r="J58" s="29"/>
      <c r="K58" s="29" t="s">
        <v>104</v>
      </c>
      <c r="L58" s="29"/>
      <c r="M58" s="30">
        <f>777471</f>
        <v>777471</v>
      </c>
      <c r="N58" s="30"/>
      <c r="O58" s="30"/>
      <c r="P58" s="32" t="s">
        <v>46</v>
      </c>
      <c r="Q58" s="32"/>
      <c r="R58" s="32"/>
      <c r="S58" s="32"/>
      <c r="T58" s="31">
        <f>777471</f>
        <v>777471</v>
      </c>
      <c r="U58" s="31"/>
    </row>
    <row r="59" spans="1:21" s="1" customFormat="1" ht="13.5" customHeight="1">
      <c r="A59" s="28" t="s">
        <v>81</v>
      </c>
      <c r="B59" s="28"/>
      <c r="C59" s="28"/>
      <c r="D59" s="28"/>
      <c r="E59" s="28"/>
      <c r="F59" s="28"/>
      <c r="G59" s="28"/>
      <c r="H59" s="28"/>
      <c r="I59" s="29" t="s">
        <v>68</v>
      </c>
      <c r="J59" s="29"/>
      <c r="K59" s="29" t="s">
        <v>105</v>
      </c>
      <c r="L59" s="29"/>
      <c r="M59" s="30">
        <f>49150</f>
        <v>49150</v>
      </c>
      <c r="N59" s="30"/>
      <c r="O59" s="30"/>
      <c r="P59" s="32" t="s">
        <v>46</v>
      </c>
      <c r="Q59" s="32"/>
      <c r="R59" s="32"/>
      <c r="S59" s="32"/>
      <c r="T59" s="31">
        <f>49150</f>
        <v>49150</v>
      </c>
      <c r="U59" s="31"/>
    </row>
    <row r="60" spans="1:21" s="1" customFormat="1" ht="13.5" customHeight="1">
      <c r="A60" s="28" t="s">
        <v>79</v>
      </c>
      <c r="B60" s="28"/>
      <c r="C60" s="28"/>
      <c r="D60" s="28"/>
      <c r="E60" s="28"/>
      <c r="F60" s="28"/>
      <c r="G60" s="28"/>
      <c r="H60" s="28"/>
      <c r="I60" s="29" t="s">
        <v>68</v>
      </c>
      <c r="J60" s="29"/>
      <c r="K60" s="29" t="s">
        <v>106</v>
      </c>
      <c r="L60" s="29"/>
      <c r="M60" s="30">
        <f>2000000</f>
        <v>2000000</v>
      </c>
      <c r="N60" s="30"/>
      <c r="O60" s="30"/>
      <c r="P60" s="32" t="s">
        <v>46</v>
      </c>
      <c r="Q60" s="32"/>
      <c r="R60" s="32"/>
      <c r="S60" s="32"/>
      <c r="T60" s="31">
        <f>2000000</f>
        <v>2000000</v>
      </c>
      <c r="U60" s="31"/>
    </row>
    <row r="61" spans="1:21" s="1" customFormat="1" ht="13.5" customHeight="1">
      <c r="A61" s="28" t="s">
        <v>81</v>
      </c>
      <c r="B61" s="28"/>
      <c r="C61" s="28"/>
      <c r="D61" s="28"/>
      <c r="E61" s="28"/>
      <c r="F61" s="28"/>
      <c r="G61" s="28"/>
      <c r="H61" s="28"/>
      <c r="I61" s="29" t="s">
        <v>68</v>
      </c>
      <c r="J61" s="29"/>
      <c r="K61" s="29" t="s">
        <v>107</v>
      </c>
      <c r="L61" s="29"/>
      <c r="M61" s="30">
        <f>100000</f>
        <v>100000</v>
      </c>
      <c r="N61" s="30"/>
      <c r="O61" s="30"/>
      <c r="P61" s="32" t="s">
        <v>46</v>
      </c>
      <c r="Q61" s="32"/>
      <c r="R61" s="32"/>
      <c r="S61" s="32"/>
      <c r="T61" s="31">
        <f>100000</f>
        <v>100000</v>
      </c>
      <c r="U61" s="31"/>
    </row>
    <row r="62" spans="1:21" s="1" customFormat="1" ht="13.5" customHeight="1">
      <c r="A62" s="28" t="s">
        <v>83</v>
      </c>
      <c r="B62" s="28"/>
      <c r="C62" s="28"/>
      <c r="D62" s="28"/>
      <c r="E62" s="28"/>
      <c r="F62" s="28"/>
      <c r="G62" s="28"/>
      <c r="H62" s="28"/>
      <c r="I62" s="29" t="s">
        <v>68</v>
      </c>
      <c r="J62" s="29"/>
      <c r="K62" s="29" t="s">
        <v>108</v>
      </c>
      <c r="L62" s="29"/>
      <c r="M62" s="30">
        <f>10000</f>
        <v>10000</v>
      </c>
      <c r="N62" s="30"/>
      <c r="O62" s="30"/>
      <c r="P62" s="32" t="s">
        <v>46</v>
      </c>
      <c r="Q62" s="32"/>
      <c r="R62" s="32"/>
      <c r="S62" s="32"/>
      <c r="T62" s="31">
        <f>10000</f>
        <v>10000</v>
      </c>
      <c r="U62" s="31"/>
    </row>
    <row r="63" spans="1:21" s="1" customFormat="1" ht="13.5" customHeight="1">
      <c r="A63" s="28" t="s">
        <v>81</v>
      </c>
      <c r="B63" s="28"/>
      <c r="C63" s="28"/>
      <c r="D63" s="28"/>
      <c r="E63" s="28"/>
      <c r="F63" s="28"/>
      <c r="G63" s="28"/>
      <c r="H63" s="28"/>
      <c r="I63" s="29" t="s">
        <v>68</v>
      </c>
      <c r="J63" s="29"/>
      <c r="K63" s="29" t="s">
        <v>109</v>
      </c>
      <c r="L63" s="29"/>
      <c r="M63" s="30">
        <f>22000</f>
        <v>22000</v>
      </c>
      <c r="N63" s="30"/>
      <c r="O63" s="30"/>
      <c r="P63" s="32" t="s">
        <v>46</v>
      </c>
      <c r="Q63" s="32"/>
      <c r="R63" s="32"/>
      <c r="S63" s="32"/>
      <c r="T63" s="31">
        <f>22000</f>
        <v>22000</v>
      </c>
      <c r="U63" s="31"/>
    </row>
    <row r="64" spans="1:21" s="1" customFormat="1" ht="13.5" customHeight="1">
      <c r="A64" s="28" t="s">
        <v>81</v>
      </c>
      <c r="B64" s="28"/>
      <c r="C64" s="28"/>
      <c r="D64" s="28"/>
      <c r="E64" s="28"/>
      <c r="F64" s="28"/>
      <c r="G64" s="28"/>
      <c r="H64" s="28"/>
      <c r="I64" s="29" t="s">
        <v>68</v>
      </c>
      <c r="J64" s="29"/>
      <c r="K64" s="29" t="s">
        <v>110</v>
      </c>
      <c r="L64" s="29"/>
      <c r="M64" s="30">
        <f>700000</f>
        <v>700000</v>
      </c>
      <c r="N64" s="30"/>
      <c r="O64" s="30"/>
      <c r="P64" s="32" t="s">
        <v>46</v>
      </c>
      <c r="Q64" s="32"/>
      <c r="R64" s="32"/>
      <c r="S64" s="32"/>
      <c r="T64" s="31">
        <f>700000</f>
        <v>700000</v>
      </c>
      <c r="U64" s="31"/>
    </row>
    <row r="65" spans="1:21" s="1" customFormat="1" ht="13.5" customHeight="1">
      <c r="A65" s="28" t="s">
        <v>111</v>
      </c>
      <c r="B65" s="28"/>
      <c r="C65" s="28"/>
      <c r="D65" s="28"/>
      <c r="E65" s="28"/>
      <c r="F65" s="28"/>
      <c r="G65" s="28"/>
      <c r="H65" s="28"/>
      <c r="I65" s="29" t="s">
        <v>68</v>
      </c>
      <c r="J65" s="29"/>
      <c r="K65" s="29" t="s">
        <v>112</v>
      </c>
      <c r="L65" s="29"/>
      <c r="M65" s="30">
        <f>420000</f>
        <v>420000</v>
      </c>
      <c r="N65" s="30"/>
      <c r="O65" s="30"/>
      <c r="P65" s="32" t="s">
        <v>46</v>
      </c>
      <c r="Q65" s="32"/>
      <c r="R65" s="32"/>
      <c r="S65" s="32"/>
      <c r="T65" s="31">
        <f>420000</f>
        <v>420000</v>
      </c>
      <c r="U65" s="31"/>
    </row>
    <row r="66" spans="1:21" s="1" customFormat="1" ht="13.5" customHeight="1">
      <c r="A66" s="28" t="s">
        <v>79</v>
      </c>
      <c r="B66" s="28"/>
      <c r="C66" s="28"/>
      <c r="D66" s="28"/>
      <c r="E66" s="28"/>
      <c r="F66" s="28"/>
      <c r="G66" s="28"/>
      <c r="H66" s="28"/>
      <c r="I66" s="29" t="s">
        <v>68</v>
      </c>
      <c r="J66" s="29"/>
      <c r="K66" s="29" t="s">
        <v>113</v>
      </c>
      <c r="L66" s="29"/>
      <c r="M66" s="30">
        <f>1000000</f>
        <v>1000000</v>
      </c>
      <c r="N66" s="30"/>
      <c r="O66" s="30"/>
      <c r="P66" s="32" t="s">
        <v>46</v>
      </c>
      <c r="Q66" s="32"/>
      <c r="R66" s="32"/>
      <c r="S66" s="32"/>
      <c r="T66" s="31">
        <f>1000000</f>
        <v>1000000</v>
      </c>
      <c r="U66" s="31"/>
    </row>
    <row r="67" spans="1:21" s="1" customFormat="1" ht="13.5" customHeight="1">
      <c r="A67" s="28" t="s">
        <v>77</v>
      </c>
      <c r="B67" s="28"/>
      <c r="C67" s="28"/>
      <c r="D67" s="28"/>
      <c r="E67" s="28"/>
      <c r="F67" s="28"/>
      <c r="G67" s="28"/>
      <c r="H67" s="28"/>
      <c r="I67" s="29" t="s">
        <v>68</v>
      </c>
      <c r="J67" s="29"/>
      <c r="K67" s="29" t="s">
        <v>114</v>
      </c>
      <c r="L67" s="29"/>
      <c r="M67" s="30">
        <f>64700</f>
        <v>64700</v>
      </c>
      <c r="N67" s="30"/>
      <c r="O67" s="30"/>
      <c r="P67" s="32" t="s">
        <v>46</v>
      </c>
      <c r="Q67" s="32"/>
      <c r="R67" s="32"/>
      <c r="S67" s="32"/>
      <c r="T67" s="31">
        <f>64700</f>
        <v>64700</v>
      </c>
      <c r="U67" s="31"/>
    </row>
    <row r="68" spans="1:21" s="1" customFormat="1" ht="13.5" customHeight="1">
      <c r="A68" s="28" t="s">
        <v>79</v>
      </c>
      <c r="B68" s="28"/>
      <c r="C68" s="28"/>
      <c r="D68" s="28"/>
      <c r="E68" s="28"/>
      <c r="F68" s="28"/>
      <c r="G68" s="28"/>
      <c r="H68" s="28"/>
      <c r="I68" s="29" t="s">
        <v>68</v>
      </c>
      <c r="J68" s="29"/>
      <c r="K68" s="29" t="s">
        <v>115</v>
      </c>
      <c r="L68" s="29"/>
      <c r="M68" s="30">
        <f>36000</f>
        <v>36000</v>
      </c>
      <c r="N68" s="30"/>
      <c r="O68" s="30"/>
      <c r="P68" s="32" t="s">
        <v>46</v>
      </c>
      <c r="Q68" s="32"/>
      <c r="R68" s="32"/>
      <c r="S68" s="32"/>
      <c r="T68" s="31">
        <f>36000</f>
        <v>36000</v>
      </c>
      <c r="U68" s="31"/>
    </row>
    <row r="69" spans="1:21" s="1" customFormat="1" ht="13.5" customHeight="1">
      <c r="A69" s="28" t="s">
        <v>81</v>
      </c>
      <c r="B69" s="28"/>
      <c r="C69" s="28"/>
      <c r="D69" s="28"/>
      <c r="E69" s="28"/>
      <c r="F69" s="28"/>
      <c r="G69" s="28"/>
      <c r="H69" s="28"/>
      <c r="I69" s="29" t="s">
        <v>68</v>
      </c>
      <c r="J69" s="29"/>
      <c r="K69" s="29" t="s">
        <v>116</v>
      </c>
      <c r="L69" s="29"/>
      <c r="M69" s="30">
        <f>55000</f>
        <v>55000</v>
      </c>
      <c r="N69" s="30"/>
      <c r="O69" s="30"/>
      <c r="P69" s="32" t="s">
        <v>46</v>
      </c>
      <c r="Q69" s="32"/>
      <c r="R69" s="32"/>
      <c r="S69" s="32"/>
      <c r="T69" s="31">
        <f>55000</f>
        <v>55000</v>
      </c>
      <c r="U69" s="31"/>
    </row>
    <row r="70" spans="1:21" s="1" customFormat="1" ht="13.5" customHeight="1">
      <c r="A70" s="28" t="s">
        <v>77</v>
      </c>
      <c r="B70" s="28"/>
      <c r="C70" s="28"/>
      <c r="D70" s="28"/>
      <c r="E70" s="28"/>
      <c r="F70" s="28"/>
      <c r="G70" s="28"/>
      <c r="H70" s="28"/>
      <c r="I70" s="29" t="s">
        <v>68</v>
      </c>
      <c r="J70" s="29"/>
      <c r="K70" s="29" t="s">
        <v>117</v>
      </c>
      <c r="L70" s="29"/>
      <c r="M70" s="30">
        <f>955000</f>
        <v>955000</v>
      </c>
      <c r="N70" s="30"/>
      <c r="O70" s="30"/>
      <c r="P70" s="30">
        <f>77738.89</f>
        <v>77738.89</v>
      </c>
      <c r="Q70" s="30"/>
      <c r="R70" s="30"/>
      <c r="S70" s="30"/>
      <c r="T70" s="31">
        <f>877261.11</f>
        <v>877261.11</v>
      </c>
      <c r="U70" s="31"/>
    </row>
    <row r="71" spans="1:21" s="1" customFormat="1" ht="13.5" customHeight="1">
      <c r="A71" s="28" t="s">
        <v>111</v>
      </c>
      <c r="B71" s="28"/>
      <c r="C71" s="28"/>
      <c r="D71" s="28"/>
      <c r="E71" s="28"/>
      <c r="F71" s="28"/>
      <c r="G71" s="28"/>
      <c r="H71" s="28"/>
      <c r="I71" s="29" t="s">
        <v>68</v>
      </c>
      <c r="J71" s="29"/>
      <c r="K71" s="29" t="s">
        <v>118</v>
      </c>
      <c r="L71" s="29"/>
      <c r="M71" s="30">
        <f>100000</f>
        <v>100000</v>
      </c>
      <c r="N71" s="30"/>
      <c r="O71" s="30"/>
      <c r="P71" s="32" t="s">
        <v>46</v>
      </c>
      <c r="Q71" s="32"/>
      <c r="R71" s="32"/>
      <c r="S71" s="32"/>
      <c r="T71" s="31">
        <f>100000</f>
        <v>100000</v>
      </c>
      <c r="U71" s="31"/>
    </row>
    <row r="72" spans="1:21" s="1" customFormat="1" ht="13.5" customHeight="1">
      <c r="A72" s="28" t="s">
        <v>85</v>
      </c>
      <c r="B72" s="28"/>
      <c r="C72" s="28"/>
      <c r="D72" s="28"/>
      <c r="E72" s="28"/>
      <c r="F72" s="28"/>
      <c r="G72" s="28"/>
      <c r="H72" s="28"/>
      <c r="I72" s="29" t="s">
        <v>68</v>
      </c>
      <c r="J72" s="29"/>
      <c r="K72" s="29" t="s">
        <v>119</v>
      </c>
      <c r="L72" s="29"/>
      <c r="M72" s="30">
        <f>100000</f>
        <v>100000</v>
      </c>
      <c r="N72" s="30"/>
      <c r="O72" s="30"/>
      <c r="P72" s="32" t="s">
        <v>46</v>
      </c>
      <c r="Q72" s="32"/>
      <c r="R72" s="32"/>
      <c r="S72" s="32"/>
      <c r="T72" s="31">
        <f>100000</f>
        <v>100000</v>
      </c>
      <c r="U72" s="31"/>
    </row>
    <row r="73" spans="1:21" s="1" customFormat="1" ht="13.5" customHeight="1">
      <c r="A73" s="28" t="s">
        <v>79</v>
      </c>
      <c r="B73" s="28"/>
      <c r="C73" s="28"/>
      <c r="D73" s="28"/>
      <c r="E73" s="28"/>
      <c r="F73" s="28"/>
      <c r="G73" s="28"/>
      <c r="H73" s="28"/>
      <c r="I73" s="29" t="s">
        <v>68</v>
      </c>
      <c r="J73" s="29"/>
      <c r="K73" s="29" t="s">
        <v>120</v>
      </c>
      <c r="L73" s="29"/>
      <c r="M73" s="30">
        <f>231751</f>
        <v>231751</v>
      </c>
      <c r="N73" s="30"/>
      <c r="O73" s="30"/>
      <c r="P73" s="30">
        <f>52203.15</f>
        <v>52203.15</v>
      </c>
      <c r="Q73" s="30"/>
      <c r="R73" s="30"/>
      <c r="S73" s="30"/>
      <c r="T73" s="31">
        <f>179547.85</f>
        <v>179547.85</v>
      </c>
      <c r="U73" s="31"/>
    </row>
    <row r="74" spans="1:21" s="1" customFormat="1" ht="13.5" customHeight="1">
      <c r="A74" s="28" t="s">
        <v>79</v>
      </c>
      <c r="B74" s="28"/>
      <c r="C74" s="28"/>
      <c r="D74" s="28"/>
      <c r="E74" s="28"/>
      <c r="F74" s="28"/>
      <c r="G74" s="28"/>
      <c r="H74" s="28"/>
      <c r="I74" s="29" t="s">
        <v>68</v>
      </c>
      <c r="J74" s="29"/>
      <c r="K74" s="29" t="s">
        <v>121</v>
      </c>
      <c r="L74" s="29"/>
      <c r="M74" s="30">
        <f>570784.47</f>
        <v>570784.47</v>
      </c>
      <c r="N74" s="30"/>
      <c r="O74" s="30"/>
      <c r="P74" s="30">
        <f>29851.43</f>
        <v>29851.43</v>
      </c>
      <c r="Q74" s="30"/>
      <c r="R74" s="30"/>
      <c r="S74" s="30"/>
      <c r="T74" s="31">
        <f>540933.04</f>
        <v>540933.04</v>
      </c>
      <c r="U74" s="31"/>
    </row>
    <row r="75" spans="1:21" s="1" customFormat="1" ht="13.5" customHeight="1">
      <c r="A75" s="28" t="s">
        <v>79</v>
      </c>
      <c r="B75" s="28"/>
      <c r="C75" s="28"/>
      <c r="D75" s="28"/>
      <c r="E75" s="28"/>
      <c r="F75" s="28"/>
      <c r="G75" s="28"/>
      <c r="H75" s="28"/>
      <c r="I75" s="29" t="s">
        <v>68</v>
      </c>
      <c r="J75" s="29"/>
      <c r="K75" s="29" t="s">
        <v>122</v>
      </c>
      <c r="L75" s="29"/>
      <c r="M75" s="30">
        <f>840000</f>
        <v>840000</v>
      </c>
      <c r="N75" s="30"/>
      <c r="O75" s="30"/>
      <c r="P75" s="30">
        <f>10195.92</f>
        <v>10195.92</v>
      </c>
      <c r="Q75" s="30"/>
      <c r="R75" s="30"/>
      <c r="S75" s="30"/>
      <c r="T75" s="31">
        <f>829804.08</f>
        <v>829804.08</v>
      </c>
      <c r="U75" s="31"/>
    </row>
    <row r="76" spans="1:21" s="1" customFormat="1" ht="13.5" customHeight="1">
      <c r="A76" s="28" t="s">
        <v>79</v>
      </c>
      <c r="B76" s="28"/>
      <c r="C76" s="28"/>
      <c r="D76" s="28"/>
      <c r="E76" s="28"/>
      <c r="F76" s="28"/>
      <c r="G76" s="28"/>
      <c r="H76" s="28"/>
      <c r="I76" s="29" t="s">
        <v>68</v>
      </c>
      <c r="J76" s="29"/>
      <c r="K76" s="29" t="s">
        <v>123</v>
      </c>
      <c r="L76" s="29"/>
      <c r="M76" s="30">
        <f>120000</f>
        <v>120000</v>
      </c>
      <c r="N76" s="30"/>
      <c r="O76" s="30"/>
      <c r="P76" s="32" t="s">
        <v>46</v>
      </c>
      <c r="Q76" s="32"/>
      <c r="R76" s="32"/>
      <c r="S76" s="32"/>
      <c r="T76" s="31">
        <f>120000</f>
        <v>120000</v>
      </c>
      <c r="U76" s="31"/>
    </row>
    <row r="77" spans="1:21" s="1" customFormat="1" ht="13.5" customHeight="1">
      <c r="A77" s="28" t="s">
        <v>124</v>
      </c>
      <c r="B77" s="28"/>
      <c r="C77" s="28"/>
      <c r="D77" s="28"/>
      <c r="E77" s="28"/>
      <c r="F77" s="28"/>
      <c r="G77" s="28"/>
      <c r="H77" s="28"/>
      <c r="I77" s="29" t="s">
        <v>68</v>
      </c>
      <c r="J77" s="29"/>
      <c r="K77" s="29" t="s">
        <v>125</v>
      </c>
      <c r="L77" s="29"/>
      <c r="M77" s="30">
        <f>254500</f>
        <v>254500</v>
      </c>
      <c r="N77" s="30"/>
      <c r="O77" s="30"/>
      <c r="P77" s="30">
        <f>900</f>
        <v>900</v>
      </c>
      <c r="Q77" s="30"/>
      <c r="R77" s="30"/>
      <c r="S77" s="30"/>
      <c r="T77" s="31">
        <f>253600</f>
        <v>253600</v>
      </c>
      <c r="U77" s="31"/>
    </row>
    <row r="78" spans="1:21" s="1" customFormat="1" ht="13.5" customHeight="1">
      <c r="A78" s="28" t="s">
        <v>111</v>
      </c>
      <c r="B78" s="28"/>
      <c r="C78" s="28"/>
      <c r="D78" s="28"/>
      <c r="E78" s="28"/>
      <c r="F78" s="28"/>
      <c r="G78" s="28"/>
      <c r="H78" s="28"/>
      <c r="I78" s="29" t="s">
        <v>68</v>
      </c>
      <c r="J78" s="29"/>
      <c r="K78" s="29" t="s">
        <v>126</v>
      </c>
      <c r="L78" s="29"/>
      <c r="M78" s="30">
        <f>75000</f>
        <v>75000</v>
      </c>
      <c r="N78" s="30"/>
      <c r="O78" s="30"/>
      <c r="P78" s="32" t="s">
        <v>46</v>
      </c>
      <c r="Q78" s="32"/>
      <c r="R78" s="32"/>
      <c r="S78" s="32"/>
      <c r="T78" s="31">
        <f>75000</f>
        <v>75000</v>
      </c>
      <c r="U78" s="31"/>
    </row>
    <row r="79" spans="1:21" s="1" customFormat="1" ht="13.5" customHeight="1">
      <c r="A79" s="28" t="s">
        <v>124</v>
      </c>
      <c r="B79" s="28"/>
      <c r="C79" s="28"/>
      <c r="D79" s="28"/>
      <c r="E79" s="28"/>
      <c r="F79" s="28"/>
      <c r="G79" s="28"/>
      <c r="H79" s="28"/>
      <c r="I79" s="29" t="s">
        <v>68</v>
      </c>
      <c r="J79" s="29"/>
      <c r="K79" s="29" t="s">
        <v>127</v>
      </c>
      <c r="L79" s="29"/>
      <c r="M79" s="30">
        <f>4310900</f>
        <v>4310900</v>
      </c>
      <c r="N79" s="30"/>
      <c r="O79" s="30"/>
      <c r="P79" s="30">
        <f>253400</f>
        <v>253400</v>
      </c>
      <c r="Q79" s="30"/>
      <c r="R79" s="30"/>
      <c r="S79" s="30"/>
      <c r="T79" s="31">
        <f>4057500</f>
        <v>4057500</v>
      </c>
      <c r="U79" s="31"/>
    </row>
    <row r="80" spans="1:21" s="1" customFormat="1" ht="13.5" customHeight="1">
      <c r="A80" s="28" t="s">
        <v>124</v>
      </c>
      <c r="B80" s="28"/>
      <c r="C80" s="28"/>
      <c r="D80" s="28"/>
      <c r="E80" s="28"/>
      <c r="F80" s="28"/>
      <c r="G80" s="28"/>
      <c r="H80" s="28"/>
      <c r="I80" s="29" t="s">
        <v>68</v>
      </c>
      <c r="J80" s="29"/>
      <c r="K80" s="29" t="s">
        <v>128</v>
      </c>
      <c r="L80" s="29"/>
      <c r="M80" s="30">
        <f>38700</f>
        <v>38700</v>
      </c>
      <c r="N80" s="30"/>
      <c r="O80" s="30"/>
      <c r="P80" s="32" t="s">
        <v>46</v>
      </c>
      <c r="Q80" s="32"/>
      <c r="R80" s="32"/>
      <c r="S80" s="32"/>
      <c r="T80" s="31">
        <f>38700</f>
        <v>38700</v>
      </c>
      <c r="U80" s="31"/>
    </row>
    <row r="81" spans="1:21" s="1" customFormat="1" ht="13.5" customHeight="1">
      <c r="A81" s="28" t="s">
        <v>79</v>
      </c>
      <c r="B81" s="28"/>
      <c r="C81" s="28"/>
      <c r="D81" s="28"/>
      <c r="E81" s="28"/>
      <c r="F81" s="28"/>
      <c r="G81" s="28"/>
      <c r="H81" s="28"/>
      <c r="I81" s="29" t="s">
        <v>68</v>
      </c>
      <c r="J81" s="29"/>
      <c r="K81" s="29" t="s">
        <v>129</v>
      </c>
      <c r="L81" s="29"/>
      <c r="M81" s="30">
        <f>67600</f>
        <v>67600</v>
      </c>
      <c r="N81" s="30"/>
      <c r="O81" s="30"/>
      <c r="P81" s="32" t="s">
        <v>46</v>
      </c>
      <c r="Q81" s="32"/>
      <c r="R81" s="32"/>
      <c r="S81" s="32"/>
      <c r="T81" s="31">
        <f>67600</f>
        <v>67600</v>
      </c>
      <c r="U81" s="31"/>
    </row>
    <row r="82" spans="1:21" s="1" customFormat="1" ht="13.5" customHeight="1">
      <c r="A82" s="28" t="s">
        <v>124</v>
      </c>
      <c r="B82" s="28"/>
      <c r="C82" s="28"/>
      <c r="D82" s="28"/>
      <c r="E82" s="28"/>
      <c r="F82" s="28"/>
      <c r="G82" s="28"/>
      <c r="H82" s="28"/>
      <c r="I82" s="29" t="s">
        <v>68</v>
      </c>
      <c r="J82" s="29"/>
      <c r="K82" s="29" t="s">
        <v>130</v>
      </c>
      <c r="L82" s="29"/>
      <c r="M82" s="30">
        <f>124900</f>
        <v>124900</v>
      </c>
      <c r="N82" s="30"/>
      <c r="O82" s="30"/>
      <c r="P82" s="30">
        <f>2900</f>
        <v>2900</v>
      </c>
      <c r="Q82" s="30"/>
      <c r="R82" s="30"/>
      <c r="S82" s="30"/>
      <c r="T82" s="31">
        <f>122000</f>
        <v>122000</v>
      </c>
      <c r="U82" s="31"/>
    </row>
    <row r="83" spans="1:21" s="1" customFormat="1" ht="13.5" customHeight="1">
      <c r="A83" s="28" t="s">
        <v>124</v>
      </c>
      <c r="B83" s="28"/>
      <c r="C83" s="28"/>
      <c r="D83" s="28"/>
      <c r="E83" s="28"/>
      <c r="F83" s="28"/>
      <c r="G83" s="28"/>
      <c r="H83" s="28"/>
      <c r="I83" s="29" t="s">
        <v>68</v>
      </c>
      <c r="J83" s="29"/>
      <c r="K83" s="29" t="s">
        <v>131</v>
      </c>
      <c r="L83" s="29"/>
      <c r="M83" s="30">
        <f>200000</f>
        <v>200000</v>
      </c>
      <c r="N83" s="30"/>
      <c r="O83" s="30"/>
      <c r="P83" s="32" t="s">
        <v>46</v>
      </c>
      <c r="Q83" s="32"/>
      <c r="R83" s="32"/>
      <c r="S83" s="32"/>
      <c r="T83" s="31">
        <f>200000</f>
        <v>200000</v>
      </c>
      <c r="U83" s="31"/>
    </row>
    <row r="84" spans="1:21" s="1" customFormat="1" ht="24" customHeight="1">
      <c r="A84" s="28" t="s">
        <v>132</v>
      </c>
      <c r="B84" s="28"/>
      <c r="C84" s="28"/>
      <c r="D84" s="28"/>
      <c r="E84" s="28"/>
      <c r="F84" s="28"/>
      <c r="G84" s="28"/>
      <c r="H84" s="28"/>
      <c r="I84" s="29" t="s">
        <v>68</v>
      </c>
      <c r="J84" s="29"/>
      <c r="K84" s="29" t="s">
        <v>133</v>
      </c>
      <c r="L84" s="29"/>
      <c r="M84" s="30">
        <f>60000</f>
        <v>60000</v>
      </c>
      <c r="N84" s="30"/>
      <c r="O84" s="30"/>
      <c r="P84" s="32" t="s">
        <v>46</v>
      </c>
      <c r="Q84" s="32"/>
      <c r="R84" s="32"/>
      <c r="S84" s="32"/>
      <c r="T84" s="31">
        <f>60000</f>
        <v>60000</v>
      </c>
      <c r="U84" s="31"/>
    </row>
    <row r="85" spans="1:21" s="1" customFormat="1" ht="13.5" customHeight="1">
      <c r="A85" s="28" t="s">
        <v>134</v>
      </c>
      <c r="B85" s="28"/>
      <c r="C85" s="28"/>
      <c r="D85" s="28"/>
      <c r="E85" s="28"/>
      <c r="F85" s="28"/>
      <c r="G85" s="28"/>
      <c r="H85" s="28"/>
      <c r="I85" s="29" t="s">
        <v>68</v>
      </c>
      <c r="J85" s="29"/>
      <c r="K85" s="29" t="s">
        <v>135</v>
      </c>
      <c r="L85" s="29"/>
      <c r="M85" s="30">
        <f>132000</f>
        <v>132000</v>
      </c>
      <c r="N85" s="30"/>
      <c r="O85" s="30"/>
      <c r="P85" s="32" t="s">
        <v>46</v>
      </c>
      <c r="Q85" s="32"/>
      <c r="R85" s="32"/>
      <c r="S85" s="32"/>
      <c r="T85" s="31">
        <f>132000</f>
        <v>132000</v>
      </c>
      <c r="U85" s="31"/>
    </row>
    <row r="86" spans="1:21" s="1" customFormat="1" ht="13.5" customHeight="1">
      <c r="A86" s="28" t="s">
        <v>124</v>
      </c>
      <c r="B86" s="28"/>
      <c r="C86" s="28"/>
      <c r="D86" s="28"/>
      <c r="E86" s="28"/>
      <c r="F86" s="28"/>
      <c r="G86" s="28"/>
      <c r="H86" s="28"/>
      <c r="I86" s="29" t="s">
        <v>68</v>
      </c>
      <c r="J86" s="29"/>
      <c r="K86" s="29" t="s">
        <v>136</v>
      </c>
      <c r="L86" s="29"/>
      <c r="M86" s="30">
        <f>164000</f>
        <v>164000</v>
      </c>
      <c r="N86" s="30"/>
      <c r="O86" s="30"/>
      <c r="P86" s="30">
        <f>10800</f>
        <v>10800</v>
      </c>
      <c r="Q86" s="30"/>
      <c r="R86" s="30"/>
      <c r="S86" s="30"/>
      <c r="T86" s="31">
        <f>153200</f>
        <v>153200</v>
      </c>
      <c r="U86" s="31"/>
    </row>
    <row r="87" spans="1:21" s="1" customFormat="1" ht="13.5" customHeight="1">
      <c r="A87" s="28" t="s">
        <v>124</v>
      </c>
      <c r="B87" s="28"/>
      <c r="C87" s="28"/>
      <c r="D87" s="28"/>
      <c r="E87" s="28"/>
      <c r="F87" s="28"/>
      <c r="G87" s="28"/>
      <c r="H87" s="28"/>
      <c r="I87" s="29" t="s">
        <v>68</v>
      </c>
      <c r="J87" s="29"/>
      <c r="K87" s="29" t="s">
        <v>137</v>
      </c>
      <c r="L87" s="29"/>
      <c r="M87" s="30">
        <f>1561900</f>
        <v>1561900</v>
      </c>
      <c r="N87" s="30"/>
      <c r="O87" s="30"/>
      <c r="P87" s="30">
        <f>32700</f>
        <v>32700</v>
      </c>
      <c r="Q87" s="30"/>
      <c r="R87" s="30"/>
      <c r="S87" s="30"/>
      <c r="T87" s="31">
        <f>1529200</f>
        <v>1529200</v>
      </c>
      <c r="U87" s="31"/>
    </row>
    <row r="88" spans="1:21" s="1" customFormat="1" ht="13.5" customHeight="1">
      <c r="A88" s="28" t="s">
        <v>124</v>
      </c>
      <c r="B88" s="28"/>
      <c r="C88" s="28"/>
      <c r="D88" s="28"/>
      <c r="E88" s="28"/>
      <c r="F88" s="28"/>
      <c r="G88" s="28"/>
      <c r="H88" s="28"/>
      <c r="I88" s="29" t="s">
        <v>68</v>
      </c>
      <c r="J88" s="29"/>
      <c r="K88" s="29" t="s">
        <v>138</v>
      </c>
      <c r="L88" s="29"/>
      <c r="M88" s="30">
        <f>77700</f>
        <v>77700</v>
      </c>
      <c r="N88" s="30"/>
      <c r="O88" s="30"/>
      <c r="P88" s="32" t="s">
        <v>46</v>
      </c>
      <c r="Q88" s="32"/>
      <c r="R88" s="32"/>
      <c r="S88" s="32"/>
      <c r="T88" s="31">
        <f>77700</f>
        <v>77700</v>
      </c>
      <c r="U88" s="31"/>
    </row>
    <row r="89" spans="1:21" s="1" customFormat="1" ht="13.5" customHeight="1">
      <c r="A89" s="28" t="s">
        <v>139</v>
      </c>
      <c r="B89" s="28"/>
      <c r="C89" s="28"/>
      <c r="D89" s="28"/>
      <c r="E89" s="28"/>
      <c r="F89" s="28"/>
      <c r="G89" s="28"/>
      <c r="H89" s="28"/>
      <c r="I89" s="29" t="s">
        <v>68</v>
      </c>
      <c r="J89" s="29"/>
      <c r="K89" s="29" t="s">
        <v>140</v>
      </c>
      <c r="L89" s="29"/>
      <c r="M89" s="30">
        <f>70000</f>
        <v>70000</v>
      </c>
      <c r="N89" s="30"/>
      <c r="O89" s="30"/>
      <c r="P89" s="30">
        <f>8115.5</f>
        <v>8115.5</v>
      </c>
      <c r="Q89" s="30"/>
      <c r="R89" s="30"/>
      <c r="S89" s="30"/>
      <c r="T89" s="31">
        <f>61884.5</f>
        <v>61884.5</v>
      </c>
      <c r="U89" s="31"/>
    </row>
    <row r="90" spans="1:21" s="1" customFormat="1" ht="15" customHeight="1">
      <c r="A90" s="33" t="s">
        <v>141</v>
      </c>
      <c r="B90" s="33"/>
      <c r="C90" s="33"/>
      <c r="D90" s="33"/>
      <c r="E90" s="33"/>
      <c r="F90" s="33"/>
      <c r="G90" s="33"/>
      <c r="H90" s="33"/>
      <c r="I90" s="34" t="s">
        <v>142</v>
      </c>
      <c r="J90" s="34"/>
      <c r="K90" s="34" t="s">
        <v>37</v>
      </c>
      <c r="L90" s="34"/>
      <c r="M90" s="35">
        <f>-417156.47</f>
        <v>-417156.47</v>
      </c>
      <c r="N90" s="35"/>
      <c r="O90" s="35"/>
      <c r="P90" s="35">
        <f>369478.78</f>
        <v>369478.78</v>
      </c>
      <c r="Q90" s="35"/>
      <c r="R90" s="35"/>
      <c r="S90" s="35"/>
      <c r="T90" s="36" t="s">
        <v>37</v>
      </c>
      <c r="U90" s="36"/>
    </row>
    <row r="91" spans="1:21" s="1" customFormat="1" ht="13.5" customHeight="1">
      <c r="A91" s="7" t="s">
        <v>11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1:21" s="1" customFormat="1" ht="13.5" customHeight="1">
      <c r="A92" s="11" t="s">
        <v>143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</row>
    <row r="93" spans="1:21" s="1" customFormat="1" ht="45.75" customHeight="1">
      <c r="A93" s="12" t="s">
        <v>23</v>
      </c>
      <c r="B93" s="12"/>
      <c r="C93" s="12"/>
      <c r="D93" s="12"/>
      <c r="E93" s="12"/>
      <c r="F93" s="12"/>
      <c r="G93" s="12"/>
      <c r="H93" s="12"/>
      <c r="I93" s="12" t="s">
        <v>24</v>
      </c>
      <c r="J93" s="12"/>
      <c r="K93" s="12" t="s">
        <v>144</v>
      </c>
      <c r="L93" s="12"/>
      <c r="M93" s="13" t="s">
        <v>26</v>
      </c>
      <c r="N93" s="13"/>
      <c r="O93" s="13"/>
      <c r="P93" s="13" t="s">
        <v>27</v>
      </c>
      <c r="Q93" s="13"/>
      <c r="R93" s="13"/>
      <c r="S93" s="13"/>
      <c r="T93" s="14" t="s">
        <v>28</v>
      </c>
      <c r="U93" s="14"/>
    </row>
    <row r="94" spans="1:21" s="1" customFormat="1" ht="12.75" customHeight="1">
      <c r="A94" s="15" t="s">
        <v>29</v>
      </c>
      <c r="B94" s="15"/>
      <c r="C94" s="15"/>
      <c r="D94" s="15"/>
      <c r="E94" s="15"/>
      <c r="F94" s="15"/>
      <c r="G94" s="15"/>
      <c r="H94" s="15"/>
      <c r="I94" s="15" t="s">
        <v>30</v>
      </c>
      <c r="J94" s="15"/>
      <c r="K94" s="15" t="s">
        <v>31</v>
      </c>
      <c r="L94" s="15"/>
      <c r="M94" s="16" t="s">
        <v>32</v>
      </c>
      <c r="N94" s="16"/>
      <c r="O94" s="16"/>
      <c r="P94" s="16" t="s">
        <v>33</v>
      </c>
      <c r="Q94" s="16"/>
      <c r="R94" s="16"/>
      <c r="S94" s="16"/>
      <c r="T94" s="17" t="s">
        <v>34</v>
      </c>
      <c r="U94" s="17"/>
    </row>
    <row r="95" spans="1:21" s="1" customFormat="1" ht="13.5" customHeight="1">
      <c r="A95" s="18" t="s">
        <v>145</v>
      </c>
      <c r="B95" s="18"/>
      <c r="C95" s="18"/>
      <c r="D95" s="18"/>
      <c r="E95" s="18"/>
      <c r="F95" s="18"/>
      <c r="G95" s="18"/>
      <c r="H95" s="18"/>
      <c r="I95" s="19" t="s">
        <v>146</v>
      </c>
      <c r="J95" s="19"/>
      <c r="K95" s="19" t="s">
        <v>37</v>
      </c>
      <c r="L95" s="19"/>
      <c r="M95" s="37">
        <f>417156.47</f>
        <v>417156.47</v>
      </c>
      <c r="N95" s="37"/>
      <c r="O95" s="37"/>
      <c r="P95" s="20">
        <f>-369478.78</f>
        <v>-369478.78</v>
      </c>
      <c r="Q95" s="20"/>
      <c r="R95" s="20"/>
      <c r="S95" s="20"/>
      <c r="T95" s="38">
        <f>786635.25</f>
        <v>786635.25</v>
      </c>
      <c r="U95" s="38"/>
    </row>
    <row r="96" spans="1:21" s="1" customFormat="1" ht="13.5" customHeight="1">
      <c r="A96" s="39" t="s">
        <v>147</v>
      </c>
      <c r="B96" s="39"/>
      <c r="C96" s="39"/>
      <c r="D96" s="39"/>
      <c r="E96" s="39"/>
      <c r="F96" s="39"/>
      <c r="G96" s="39"/>
      <c r="H96" s="39"/>
      <c r="I96" s="40" t="s">
        <v>11</v>
      </c>
      <c r="J96" s="40"/>
      <c r="K96" s="40" t="s">
        <v>11</v>
      </c>
      <c r="L96" s="40"/>
      <c r="M96" s="41" t="s">
        <v>11</v>
      </c>
      <c r="N96" s="41"/>
      <c r="O96" s="41"/>
      <c r="P96" s="42" t="s">
        <v>11</v>
      </c>
      <c r="Q96" s="42"/>
      <c r="R96" s="42"/>
      <c r="S96" s="42"/>
      <c r="T96" s="43" t="s">
        <v>11</v>
      </c>
      <c r="U96" s="43"/>
    </row>
    <row r="97" spans="1:21" s="1" customFormat="1" ht="13.5" customHeight="1">
      <c r="A97" s="22" t="s">
        <v>148</v>
      </c>
      <c r="B97" s="22"/>
      <c r="C97" s="22"/>
      <c r="D97" s="22"/>
      <c r="E97" s="22"/>
      <c r="F97" s="22"/>
      <c r="G97" s="22"/>
      <c r="H97" s="22"/>
      <c r="I97" s="44" t="s">
        <v>149</v>
      </c>
      <c r="J97" s="44"/>
      <c r="K97" s="23" t="s">
        <v>37</v>
      </c>
      <c r="L97" s="23"/>
      <c r="M97" s="45">
        <f>0</f>
        <v>0</v>
      </c>
      <c r="N97" s="45"/>
      <c r="O97" s="45"/>
      <c r="P97" s="24">
        <f>-100000</f>
        <v>-100000</v>
      </c>
      <c r="Q97" s="24"/>
      <c r="R97" s="24"/>
      <c r="S97" s="24"/>
      <c r="T97" s="46">
        <f>0</f>
        <v>0</v>
      </c>
      <c r="U97" s="46"/>
    </row>
    <row r="98" spans="1:21" s="1" customFormat="1" ht="13.5" customHeight="1">
      <c r="A98" s="28" t="s">
        <v>150</v>
      </c>
      <c r="B98" s="28"/>
      <c r="C98" s="28"/>
      <c r="D98" s="28"/>
      <c r="E98" s="28"/>
      <c r="F98" s="28"/>
      <c r="G98" s="28"/>
      <c r="H98" s="28"/>
      <c r="I98" s="29" t="s">
        <v>149</v>
      </c>
      <c r="J98" s="29"/>
      <c r="K98" s="29" t="s">
        <v>151</v>
      </c>
      <c r="L98" s="29"/>
      <c r="M98" s="47">
        <f>900000</f>
        <v>900000</v>
      </c>
      <c r="N98" s="47"/>
      <c r="O98" s="47"/>
      <c r="P98" s="32" t="s">
        <v>46</v>
      </c>
      <c r="Q98" s="32"/>
      <c r="R98" s="32"/>
      <c r="S98" s="32"/>
      <c r="T98" s="48">
        <f>900000</f>
        <v>900000</v>
      </c>
      <c r="U98" s="48"/>
    </row>
    <row r="99" spans="1:21" s="1" customFormat="1" ht="13.5" customHeight="1">
      <c r="A99" s="28" t="s">
        <v>150</v>
      </c>
      <c r="B99" s="28"/>
      <c r="C99" s="28"/>
      <c r="D99" s="28"/>
      <c r="E99" s="28"/>
      <c r="F99" s="28"/>
      <c r="G99" s="28"/>
      <c r="H99" s="28"/>
      <c r="I99" s="29" t="s">
        <v>149</v>
      </c>
      <c r="J99" s="29"/>
      <c r="K99" s="29" t="s">
        <v>152</v>
      </c>
      <c r="L99" s="29"/>
      <c r="M99" s="47">
        <f>-900000</f>
        <v>-900000</v>
      </c>
      <c r="N99" s="47"/>
      <c r="O99" s="47"/>
      <c r="P99" s="30">
        <f>-100000</f>
        <v>-100000</v>
      </c>
      <c r="Q99" s="30"/>
      <c r="R99" s="30"/>
      <c r="S99" s="30"/>
      <c r="T99" s="48">
        <f>-800000</f>
        <v>-800000</v>
      </c>
      <c r="U99" s="48"/>
    </row>
    <row r="100" spans="1:21" s="1" customFormat="1" ht="0.75" customHeight="1">
      <c r="A100" s="49" t="s">
        <v>11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</row>
    <row r="101" spans="1:21" s="1" customFormat="1" ht="13.5" customHeight="1">
      <c r="A101" s="28" t="s">
        <v>153</v>
      </c>
      <c r="B101" s="28"/>
      <c r="C101" s="28"/>
      <c r="D101" s="28"/>
      <c r="E101" s="28"/>
      <c r="F101" s="28"/>
      <c r="G101" s="28"/>
      <c r="H101" s="28"/>
      <c r="I101" s="40" t="s">
        <v>154</v>
      </c>
      <c r="J101" s="40"/>
      <c r="K101" s="40" t="s">
        <v>37</v>
      </c>
      <c r="L101" s="40"/>
      <c r="M101" s="41" t="s">
        <v>46</v>
      </c>
      <c r="N101" s="41"/>
      <c r="O101" s="41"/>
      <c r="P101" s="32" t="s">
        <v>46</v>
      </c>
      <c r="Q101" s="32"/>
      <c r="R101" s="32"/>
      <c r="S101" s="32"/>
      <c r="T101" s="43" t="s">
        <v>46</v>
      </c>
      <c r="U101" s="43"/>
    </row>
    <row r="102" spans="1:21" s="1" customFormat="1" ht="13.5" customHeight="1">
      <c r="A102" s="28" t="s">
        <v>11</v>
      </c>
      <c r="B102" s="28"/>
      <c r="C102" s="28"/>
      <c r="D102" s="28"/>
      <c r="E102" s="28"/>
      <c r="F102" s="28"/>
      <c r="G102" s="28"/>
      <c r="H102" s="28"/>
      <c r="I102" s="29" t="s">
        <v>154</v>
      </c>
      <c r="J102" s="29"/>
      <c r="K102" s="29" t="s">
        <v>11</v>
      </c>
      <c r="L102" s="29"/>
      <c r="M102" s="50" t="s">
        <v>46</v>
      </c>
      <c r="N102" s="50"/>
      <c r="O102" s="50"/>
      <c r="P102" s="32" t="s">
        <v>46</v>
      </c>
      <c r="Q102" s="32"/>
      <c r="R102" s="32"/>
      <c r="S102" s="32"/>
      <c r="T102" s="51" t="s">
        <v>46</v>
      </c>
      <c r="U102" s="51"/>
    </row>
    <row r="103" spans="1:21" s="1" customFormat="1" ht="13.5" customHeight="1">
      <c r="A103" s="28" t="s">
        <v>155</v>
      </c>
      <c r="B103" s="28"/>
      <c r="C103" s="28"/>
      <c r="D103" s="28"/>
      <c r="E103" s="28"/>
      <c r="F103" s="28"/>
      <c r="G103" s="28"/>
      <c r="H103" s="28"/>
      <c r="I103" s="29" t="s">
        <v>156</v>
      </c>
      <c r="J103" s="29"/>
      <c r="K103" s="29" t="s">
        <v>157</v>
      </c>
      <c r="L103" s="29"/>
      <c r="M103" s="47">
        <f>417156.47</f>
        <v>417156.47</v>
      </c>
      <c r="N103" s="47"/>
      <c r="O103" s="47"/>
      <c r="P103" s="30">
        <f>-269478.78</f>
        <v>-269478.78</v>
      </c>
      <c r="Q103" s="30"/>
      <c r="R103" s="30"/>
      <c r="S103" s="30"/>
      <c r="T103" s="48">
        <f>686635.25</f>
        <v>686635.25</v>
      </c>
      <c r="U103" s="48"/>
    </row>
    <row r="104" spans="1:21" s="1" customFormat="1" ht="13.5" customHeight="1">
      <c r="A104" s="28" t="s">
        <v>158</v>
      </c>
      <c r="B104" s="28"/>
      <c r="C104" s="28"/>
      <c r="D104" s="28"/>
      <c r="E104" s="28"/>
      <c r="F104" s="28"/>
      <c r="G104" s="28"/>
      <c r="H104" s="28"/>
      <c r="I104" s="29" t="s">
        <v>159</v>
      </c>
      <c r="J104" s="29"/>
      <c r="K104" s="29" t="s">
        <v>160</v>
      </c>
      <c r="L104" s="29"/>
      <c r="M104" s="47">
        <f>-27402800</f>
        <v>-27402800</v>
      </c>
      <c r="N104" s="47"/>
      <c r="O104" s="47"/>
      <c r="P104" s="30">
        <f>-1375679.12</f>
        <v>-1375679.12</v>
      </c>
      <c r="Q104" s="30"/>
      <c r="R104" s="30"/>
      <c r="S104" s="30"/>
      <c r="T104" s="52" t="s">
        <v>37</v>
      </c>
      <c r="U104" s="52"/>
    </row>
    <row r="105" spans="1:21" s="1" customFormat="1" ht="13.5" customHeight="1">
      <c r="A105" s="28" t="s">
        <v>161</v>
      </c>
      <c r="B105" s="28"/>
      <c r="C105" s="28"/>
      <c r="D105" s="28"/>
      <c r="E105" s="28"/>
      <c r="F105" s="28"/>
      <c r="G105" s="28"/>
      <c r="H105" s="28"/>
      <c r="I105" s="29" t="s">
        <v>162</v>
      </c>
      <c r="J105" s="29"/>
      <c r="K105" s="29" t="s">
        <v>163</v>
      </c>
      <c r="L105" s="29"/>
      <c r="M105" s="47">
        <f>27819956.47</f>
        <v>27819956.47</v>
      </c>
      <c r="N105" s="47"/>
      <c r="O105" s="47"/>
      <c r="P105" s="30">
        <f>1106200.34</f>
        <v>1106200.34</v>
      </c>
      <c r="Q105" s="30"/>
      <c r="R105" s="30"/>
      <c r="S105" s="30"/>
      <c r="T105" s="52" t="s">
        <v>37</v>
      </c>
      <c r="U105" s="52"/>
    </row>
    <row r="106" spans="1:21" s="1" customFormat="1" ht="13.5" customHeight="1">
      <c r="A106" s="54" t="s">
        <v>11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</row>
    <row r="107" spans="1:21" s="1" customFormat="1" ht="13.5" customHeight="1">
      <c r="A107" s="7" t="s">
        <v>11</v>
      </c>
      <c r="B107" s="7"/>
      <c r="C107" s="7"/>
      <c r="D107" s="7"/>
      <c r="E107" s="7"/>
      <c r="F107" s="53" t="s">
        <v>11</v>
      </c>
      <c r="G107" s="53"/>
      <c r="H107" s="53"/>
      <c r="I107" s="53"/>
      <c r="J107" s="53"/>
      <c r="K107" s="53" t="s">
        <v>164</v>
      </c>
      <c r="L107" s="53"/>
      <c r="M107" s="53"/>
      <c r="N107" s="53"/>
      <c r="O107" s="7" t="s">
        <v>11</v>
      </c>
      <c r="P107" s="7"/>
      <c r="Q107" s="7"/>
      <c r="R107" s="7"/>
      <c r="S107" s="7"/>
      <c r="T107" s="7"/>
      <c r="U107" s="7"/>
    </row>
    <row r="108" spans="1:21" s="1" customFormat="1" ht="13.5" customHeight="1">
      <c r="A108" s="7" t="s">
        <v>11</v>
      </c>
      <c r="B108" s="7"/>
      <c r="C108" s="7"/>
      <c r="D108" s="7"/>
      <c r="E108" s="7"/>
      <c r="F108" s="9" t="s">
        <v>11</v>
      </c>
      <c r="G108" s="55" t="s">
        <v>165</v>
      </c>
      <c r="H108" s="55"/>
      <c r="I108" s="55"/>
      <c r="J108" s="9" t="s">
        <v>11</v>
      </c>
      <c r="K108" s="9" t="s">
        <v>11</v>
      </c>
      <c r="L108" s="55" t="s">
        <v>166</v>
      </c>
      <c r="M108" s="55"/>
      <c r="N108" s="7" t="s">
        <v>11</v>
      </c>
      <c r="O108" s="7"/>
      <c r="P108" s="7"/>
      <c r="Q108" s="7"/>
      <c r="R108" s="7"/>
      <c r="S108" s="7"/>
      <c r="T108" s="7"/>
      <c r="U108" s="7"/>
    </row>
    <row r="109" spans="1:21" s="1" customFormat="1" ht="7.5" customHeight="1">
      <c r="A109" s="7" t="s">
        <v>11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1:21" s="1" customFormat="1" ht="13.5" customHeight="1">
      <c r="A110" s="7" t="s">
        <v>11</v>
      </c>
      <c r="B110" s="7"/>
      <c r="C110" s="7"/>
      <c r="D110" s="7"/>
      <c r="E110" s="7"/>
      <c r="F110" s="53" t="s">
        <v>11</v>
      </c>
      <c r="G110" s="53"/>
      <c r="H110" s="53"/>
      <c r="I110" s="53"/>
      <c r="J110" s="53"/>
      <c r="K110" s="53" t="s">
        <v>167</v>
      </c>
      <c r="L110" s="53"/>
      <c r="M110" s="53"/>
      <c r="N110" s="53"/>
      <c r="O110" s="7" t="s">
        <v>11</v>
      </c>
      <c r="P110" s="7"/>
      <c r="Q110" s="7"/>
      <c r="R110" s="7"/>
      <c r="S110" s="7"/>
      <c r="T110" s="7"/>
      <c r="U110" s="7"/>
    </row>
    <row r="111" spans="1:21" s="1" customFormat="1" ht="13.5" customHeight="1">
      <c r="A111" s="7" t="s">
        <v>11</v>
      </c>
      <c r="B111" s="7"/>
      <c r="C111" s="7"/>
      <c r="D111" s="7"/>
      <c r="E111" s="7"/>
      <c r="F111" s="9" t="s">
        <v>11</v>
      </c>
      <c r="G111" s="55" t="s">
        <v>165</v>
      </c>
      <c r="H111" s="55"/>
      <c r="I111" s="55"/>
      <c r="J111" s="9" t="s">
        <v>11</v>
      </c>
      <c r="K111" s="9" t="s">
        <v>11</v>
      </c>
      <c r="L111" s="55" t="s">
        <v>166</v>
      </c>
      <c r="M111" s="55"/>
      <c r="N111" s="7" t="s">
        <v>11</v>
      </c>
      <c r="O111" s="7"/>
      <c r="P111" s="7"/>
      <c r="Q111" s="7"/>
      <c r="R111" s="7"/>
      <c r="S111" s="7"/>
      <c r="T111" s="7"/>
      <c r="U111" s="7"/>
    </row>
    <row r="112" spans="1:21" s="1" customFormat="1" ht="7.5" customHeight="1">
      <c r="A112" s="7" t="s">
        <v>11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spans="1:21" s="1" customFormat="1" ht="13.5" customHeight="1">
      <c r="A113" s="7" t="s">
        <v>11</v>
      </c>
      <c r="B113" s="7"/>
      <c r="C113" s="7"/>
      <c r="D113" s="7"/>
      <c r="E113" s="7"/>
      <c r="F113" s="53" t="s">
        <v>11</v>
      </c>
      <c r="G113" s="53"/>
      <c r="H113" s="53"/>
      <c r="I113" s="53"/>
      <c r="J113" s="53"/>
      <c r="K113" s="53" t="s">
        <v>168</v>
      </c>
      <c r="L113" s="53"/>
      <c r="M113" s="53"/>
      <c r="N113" s="53"/>
      <c r="O113" s="7" t="s">
        <v>11</v>
      </c>
      <c r="P113" s="7"/>
      <c r="Q113" s="7"/>
      <c r="R113" s="7"/>
      <c r="S113" s="7"/>
      <c r="T113" s="7"/>
      <c r="U113" s="7"/>
    </row>
    <row r="114" spans="1:21" s="1" customFormat="1" ht="13.5" customHeight="1">
      <c r="A114" s="7" t="s">
        <v>11</v>
      </c>
      <c r="B114" s="7"/>
      <c r="C114" s="7"/>
      <c r="D114" s="7"/>
      <c r="E114" s="7"/>
      <c r="F114" s="9" t="s">
        <v>11</v>
      </c>
      <c r="G114" s="55" t="s">
        <v>165</v>
      </c>
      <c r="H114" s="55"/>
      <c r="I114" s="55"/>
      <c r="J114" s="9" t="s">
        <v>11</v>
      </c>
      <c r="K114" s="9" t="s">
        <v>11</v>
      </c>
      <c r="L114" s="55" t="s">
        <v>166</v>
      </c>
      <c r="M114" s="55"/>
      <c r="N114" s="7" t="s">
        <v>11</v>
      </c>
      <c r="O114" s="7"/>
      <c r="P114" s="7"/>
      <c r="Q114" s="7"/>
      <c r="R114" s="7"/>
      <c r="S114" s="7"/>
      <c r="T114" s="7"/>
      <c r="U114" s="7"/>
    </row>
    <row r="115" spans="1:21" s="1" customFormat="1" ht="15.75" customHeight="1">
      <c r="A115" s="7" t="s">
        <v>11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1:21" s="1" customFormat="1" ht="13.5" customHeight="1">
      <c r="A116" s="56" t="s">
        <v>169</v>
      </c>
      <c r="B116" s="56"/>
      <c r="C116" s="56"/>
      <c r="D116" s="56"/>
      <c r="E116" s="56"/>
      <c r="F116" s="56"/>
      <c r="G116" s="56"/>
      <c r="H116" s="7" t="s">
        <v>11</v>
      </c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1:21" s="1" customFormat="1" ht="13.5" customHeight="1">
      <c r="A117" s="4" t="s">
        <v>170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</sheetData>
  <mergeCells count="598">
    <mergeCell ref="A115:U115"/>
    <mergeCell ref="A116:G116"/>
    <mergeCell ref="H116:U116"/>
    <mergeCell ref="A117:U117"/>
    <mergeCell ref="A114:E114"/>
    <mergeCell ref="G114:I114"/>
    <mergeCell ref="L114:M114"/>
    <mergeCell ref="N114:U114"/>
    <mergeCell ref="A112:U112"/>
    <mergeCell ref="A113:E113"/>
    <mergeCell ref="F113:J113"/>
    <mergeCell ref="K113:N113"/>
    <mergeCell ref="O113:U113"/>
    <mergeCell ref="A111:E111"/>
    <mergeCell ref="G111:I111"/>
    <mergeCell ref="L111:M111"/>
    <mergeCell ref="N111:U111"/>
    <mergeCell ref="A109:U109"/>
    <mergeCell ref="A110:E110"/>
    <mergeCell ref="F110:J110"/>
    <mergeCell ref="K110:N110"/>
    <mergeCell ref="O110:U110"/>
    <mergeCell ref="A108:E108"/>
    <mergeCell ref="G108:I108"/>
    <mergeCell ref="L108:M108"/>
    <mergeCell ref="N108:U108"/>
    <mergeCell ref="A106:U106"/>
    <mergeCell ref="A107:E107"/>
    <mergeCell ref="F107:J107"/>
    <mergeCell ref="K107:N107"/>
    <mergeCell ref="O107:U107"/>
    <mergeCell ref="P104:S104"/>
    <mergeCell ref="T104:U104"/>
    <mergeCell ref="A105:H105"/>
    <mergeCell ref="I105:J105"/>
    <mergeCell ref="K105:L105"/>
    <mergeCell ref="M105:O105"/>
    <mergeCell ref="P105:S105"/>
    <mergeCell ref="T105:U105"/>
    <mergeCell ref="A104:H104"/>
    <mergeCell ref="I104:J104"/>
    <mergeCell ref="K104:L104"/>
    <mergeCell ref="M104:O104"/>
    <mergeCell ref="P102:S102"/>
    <mergeCell ref="T102:U102"/>
    <mergeCell ref="A103:H103"/>
    <mergeCell ref="I103:J103"/>
    <mergeCell ref="K103:L103"/>
    <mergeCell ref="M103:O103"/>
    <mergeCell ref="P103:S103"/>
    <mergeCell ref="T103:U103"/>
    <mergeCell ref="A102:H102"/>
    <mergeCell ref="I102:J102"/>
    <mergeCell ref="K102:L102"/>
    <mergeCell ref="M102:O102"/>
    <mergeCell ref="A100:U100"/>
    <mergeCell ref="A101:H101"/>
    <mergeCell ref="I101:J101"/>
    <mergeCell ref="K101:L101"/>
    <mergeCell ref="M101:O101"/>
    <mergeCell ref="P101:S101"/>
    <mergeCell ref="T101:U101"/>
    <mergeCell ref="P98:S98"/>
    <mergeCell ref="T98:U98"/>
    <mergeCell ref="A99:H99"/>
    <mergeCell ref="I99:J99"/>
    <mergeCell ref="K99:L99"/>
    <mergeCell ref="M99:O99"/>
    <mergeCell ref="P99:S99"/>
    <mergeCell ref="T99:U99"/>
    <mergeCell ref="A98:H98"/>
    <mergeCell ref="I98:J98"/>
    <mergeCell ref="K98:L98"/>
    <mergeCell ref="M98:O98"/>
    <mergeCell ref="P96:S96"/>
    <mergeCell ref="T96:U96"/>
    <mergeCell ref="A97:H97"/>
    <mergeCell ref="I97:J97"/>
    <mergeCell ref="K97:L97"/>
    <mergeCell ref="M97:O97"/>
    <mergeCell ref="P97:S97"/>
    <mergeCell ref="T97:U97"/>
    <mergeCell ref="A96:H96"/>
    <mergeCell ref="I96:J96"/>
    <mergeCell ref="K96:L96"/>
    <mergeCell ref="M96:O96"/>
    <mergeCell ref="P94:S94"/>
    <mergeCell ref="T94:U94"/>
    <mergeCell ref="A95:H95"/>
    <mergeCell ref="I95:J95"/>
    <mergeCell ref="K95:L95"/>
    <mergeCell ref="M95:O95"/>
    <mergeCell ref="P95:S95"/>
    <mergeCell ref="T95:U95"/>
    <mergeCell ref="A94:H94"/>
    <mergeCell ref="I94:J94"/>
    <mergeCell ref="K94:L94"/>
    <mergeCell ref="M94:O94"/>
    <mergeCell ref="A91:U91"/>
    <mergeCell ref="A92:U92"/>
    <mergeCell ref="A93:H93"/>
    <mergeCell ref="I93:J93"/>
    <mergeCell ref="K93:L93"/>
    <mergeCell ref="M93:O93"/>
    <mergeCell ref="P93:S93"/>
    <mergeCell ref="T93:U93"/>
    <mergeCell ref="P89:S89"/>
    <mergeCell ref="T89:U89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7:S87"/>
    <mergeCell ref="T87:U87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5:S85"/>
    <mergeCell ref="T85:U85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3:S83"/>
    <mergeCell ref="T83:U83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1:S81"/>
    <mergeCell ref="T81:U81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79:S79"/>
    <mergeCell ref="T79:U79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7:S77"/>
    <mergeCell ref="T77:U77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5:S75"/>
    <mergeCell ref="T75:U75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3:S73"/>
    <mergeCell ref="T73:U73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1:S71"/>
    <mergeCell ref="T71:U71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69:S69"/>
    <mergeCell ref="T69:U69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7:S67"/>
    <mergeCell ref="T67:U67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5:S65"/>
    <mergeCell ref="T65:U65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3:S63"/>
    <mergeCell ref="T63:U63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1:S61"/>
    <mergeCell ref="T61:U61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59:S59"/>
    <mergeCell ref="T59:U59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7:S57"/>
    <mergeCell ref="T57:U57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5:S55"/>
    <mergeCell ref="T55:U55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3:S53"/>
    <mergeCell ref="T53:U53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1:S51"/>
    <mergeCell ref="T51:U51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49:S49"/>
    <mergeCell ref="T49:U49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7:S47"/>
    <mergeCell ref="T47:U47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5:S45"/>
    <mergeCell ref="T45:U45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3:S43"/>
    <mergeCell ref="T43:U43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1:S41"/>
    <mergeCell ref="T41:U41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P39:S39"/>
    <mergeCell ref="T39:U39"/>
    <mergeCell ref="A40:H40"/>
    <mergeCell ref="I40:J40"/>
    <mergeCell ref="K40:L40"/>
    <mergeCell ref="M40:O40"/>
    <mergeCell ref="P40:S40"/>
    <mergeCell ref="T40:U40"/>
    <mergeCell ref="A39:H39"/>
    <mergeCell ref="I39:J39"/>
    <mergeCell ref="K39:L39"/>
    <mergeCell ref="M39:O39"/>
    <mergeCell ref="P37:S37"/>
    <mergeCell ref="T37:U37"/>
    <mergeCell ref="A38:H38"/>
    <mergeCell ref="I38:J38"/>
    <mergeCell ref="K38:L38"/>
    <mergeCell ref="M38:O38"/>
    <mergeCell ref="P38:S38"/>
    <mergeCell ref="T38:U38"/>
    <mergeCell ref="A37:H37"/>
    <mergeCell ref="I37:J37"/>
    <mergeCell ref="K37:L37"/>
    <mergeCell ref="M37:O37"/>
    <mergeCell ref="P35:S35"/>
    <mergeCell ref="T35:U35"/>
    <mergeCell ref="A36:H36"/>
    <mergeCell ref="I36:J36"/>
    <mergeCell ref="K36:L36"/>
    <mergeCell ref="M36:O36"/>
    <mergeCell ref="P36:S36"/>
    <mergeCell ref="T36:U36"/>
    <mergeCell ref="A35:H35"/>
    <mergeCell ref="I35:J35"/>
    <mergeCell ref="K35:L35"/>
    <mergeCell ref="M35:O35"/>
    <mergeCell ref="P33:S33"/>
    <mergeCell ref="T33:U33"/>
    <mergeCell ref="A34:H34"/>
    <mergeCell ref="I34:J34"/>
    <mergeCell ref="K34:L34"/>
    <mergeCell ref="M34:O34"/>
    <mergeCell ref="P34:S34"/>
    <mergeCell ref="T34:U34"/>
    <mergeCell ref="A33:H33"/>
    <mergeCell ref="I33:J33"/>
    <mergeCell ref="K33:L33"/>
    <mergeCell ref="M33:O33"/>
    <mergeCell ref="P31:S31"/>
    <mergeCell ref="T31:U31"/>
    <mergeCell ref="A32:H32"/>
    <mergeCell ref="I32:J32"/>
    <mergeCell ref="K32:L32"/>
    <mergeCell ref="M32:O32"/>
    <mergeCell ref="P32:S32"/>
    <mergeCell ref="T32:U32"/>
    <mergeCell ref="A31:H31"/>
    <mergeCell ref="I31:J31"/>
    <mergeCell ref="K31:L31"/>
    <mergeCell ref="M31:O31"/>
    <mergeCell ref="P29:S29"/>
    <mergeCell ref="T29:U29"/>
    <mergeCell ref="A30:H30"/>
    <mergeCell ref="I30:J30"/>
    <mergeCell ref="K30:L30"/>
    <mergeCell ref="M30:O30"/>
    <mergeCell ref="P30:S30"/>
    <mergeCell ref="T30:U30"/>
    <mergeCell ref="A29:H29"/>
    <mergeCell ref="I29:J29"/>
    <mergeCell ref="K29:L29"/>
    <mergeCell ref="M29:O29"/>
    <mergeCell ref="A26:U26"/>
    <mergeCell ref="A27:U27"/>
    <mergeCell ref="A28:H28"/>
    <mergeCell ref="I28:J28"/>
    <mergeCell ref="K28:L28"/>
    <mergeCell ref="M28:O28"/>
    <mergeCell ref="P28:S28"/>
    <mergeCell ref="T28:U28"/>
    <mergeCell ref="P24:S24"/>
    <mergeCell ref="T24:U24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2:S22"/>
    <mergeCell ref="T22:U22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0:S20"/>
    <mergeCell ref="T20:U20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18:S18"/>
    <mergeCell ref="T18:U18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6:S16"/>
    <mergeCell ref="T16:U16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4:S14"/>
    <mergeCell ref="T14:U14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2:S12"/>
    <mergeCell ref="T12:U12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0:S10"/>
    <mergeCell ref="T10:U10"/>
    <mergeCell ref="A11:H11"/>
    <mergeCell ref="I11:J11"/>
    <mergeCell ref="K11:L11"/>
    <mergeCell ref="M11:O11"/>
    <mergeCell ref="P11:S11"/>
    <mergeCell ref="T11:U11"/>
    <mergeCell ref="A10:H10"/>
    <mergeCell ref="I10:J10"/>
    <mergeCell ref="K10:L10"/>
    <mergeCell ref="M10:O10"/>
    <mergeCell ref="A8:B8"/>
    <mergeCell ref="C8:P8"/>
    <mergeCell ref="Q8:T8"/>
    <mergeCell ref="A9:U9"/>
    <mergeCell ref="A6:D6"/>
    <mergeCell ref="E6:Q6"/>
    <mergeCell ref="R6:T6"/>
    <mergeCell ref="B7:T7"/>
    <mergeCell ref="A4:C5"/>
    <mergeCell ref="D4:Q5"/>
    <mergeCell ref="R4:T4"/>
    <mergeCell ref="R5:T5"/>
    <mergeCell ref="A1:T1"/>
    <mergeCell ref="A2:T2"/>
    <mergeCell ref="A3:R3"/>
    <mergeCell ref="S3:T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26" max="255" man="1"/>
    <brk id="9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2013-10-09T06:01:58Z</dcterms:created>
  <dcterms:modified xsi:type="dcterms:W3CDTF">2013-10-09T06:01:58Z</dcterms:modified>
  <cp:category/>
  <cp:version/>
  <cp:contentType/>
  <cp:contentStatus/>
</cp:coreProperties>
</file>